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825" windowWidth="20730" windowHeight="10080" firstSheet="3" activeTab="3"/>
  </bookViews>
  <sheets>
    <sheet name="Water Fund " sheetId="1" r:id="rId1"/>
    <sheet name="Water Admin Fee" sheetId="2" r:id="rId2"/>
    <sheet name="Water Rates Basis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<sst xmlns="http://schemas.openxmlformats.org/spreadsheetml/2006/main" count="469" uniqueCount="379">
  <si>
    <t>Admin Cost from GF to WA Fund  Budget 2011/2012</t>
  </si>
  <si>
    <t>Hourly Wage</t>
  </si>
  <si>
    <t>Annual Wage</t>
  </si>
  <si>
    <t>Insurance</t>
  </si>
  <si>
    <t>Med</t>
  </si>
  <si>
    <t>FICA</t>
  </si>
  <si>
    <t>Worker Comp</t>
  </si>
  <si>
    <t>TOTAL</t>
  </si>
  <si>
    <t>Annual</t>
  </si>
  <si>
    <t>Ret</t>
  </si>
  <si>
    <t>Water Time</t>
  </si>
  <si>
    <t>Labor Totals</t>
  </si>
  <si>
    <t>Vehicles Fuel &amp; Repairs (Annual)</t>
  </si>
  <si>
    <t>3 Vehicles ($33k,$22k, $17k=$72k) Asset Recovery (10 yr/sl)</t>
  </si>
  <si>
    <t>1 Backhoe ($40k)  Asset Recovery (10 yr/sl)</t>
  </si>
  <si>
    <t>Terry Groom</t>
  </si>
  <si>
    <t>Employee</t>
  </si>
  <si>
    <t>#1</t>
  </si>
  <si>
    <t>#2</t>
  </si>
  <si>
    <t>#3</t>
  </si>
  <si>
    <t>#4</t>
  </si>
  <si>
    <t>#5</t>
  </si>
  <si>
    <r>
      <t>(</t>
    </r>
    <r>
      <rPr>
        <b/>
        <sz val="11"/>
        <color indexed="8"/>
        <rFont val="Calibri"/>
        <family val="2"/>
      </rPr>
      <t>Note:</t>
    </r>
    <r>
      <rPr>
        <sz val="11"/>
        <color theme="1"/>
        <rFont val="Calibri"/>
        <family val="2"/>
      </rPr>
      <t xml:space="preserve"> This is </t>
    </r>
    <r>
      <rPr>
        <b/>
        <sz val="11"/>
        <color indexed="8"/>
        <rFont val="Calibri"/>
        <family val="2"/>
      </rPr>
      <t>excluding</t>
    </r>
    <r>
      <rPr>
        <sz val="11"/>
        <color theme="1"/>
        <rFont val="Calibri"/>
        <family val="2"/>
      </rPr>
      <t xml:space="preserve"> any hourly rate increases for 2011-2012)</t>
    </r>
  </si>
  <si>
    <t>Vehicle Insurance</t>
  </si>
  <si>
    <t>Bank Service Charges</t>
  </si>
  <si>
    <t>Audit Fees</t>
  </si>
  <si>
    <t>Workman's Comp Insurance</t>
  </si>
  <si>
    <t>General Liability Insurance</t>
  </si>
  <si>
    <t>Property Insurance</t>
  </si>
  <si>
    <t>Telephone</t>
  </si>
  <si>
    <t>#6</t>
  </si>
  <si>
    <t>WATER FUND</t>
  </si>
  <si>
    <t>Town of Oriental - Budget Worksheets</t>
  </si>
  <si>
    <t>Fiscal Year July 1, 2011 - June 30, 2012</t>
  </si>
  <si>
    <t>March 16th</t>
  </si>
  <si>
    <t>2011-12</t>
  </si>
  <si>
    <t xml:space="preserve">Revenue </t>
  </si>
  <si>
    <t>WATER  FUND</t>
  </si>
  <si>
    <t>FY 07/08</t>
  </si>
  <si>
    <t>FY 08/09</t>
  </si>
  <si>
    <t>FY 09/10</t>
  </si>
  <si>
    <t>FY 10/11</t>
  </si>
  <si>
    <t>Projected</t>
  </si>
  <si>
    <t>Status</t>
  </si>
  <si>
    <t>&amp; Cost</t>
  </si>
  <si>
    <t>Board</t>
  </si>
  <si>
    <t>REVENUES</t>
  </si>
  <si>
    <t>ACTUAL</t>
  </si>
  <si>
    <t>BUDGET</t>
  </si>
  <si>
    <t>thru 6-30</t>
  </si>
  <si>
    <t>Quo</t>
  </si>
  <si>
    <t>Adjusted</t>
  </si>
  <si>
    <t>Water Collections</t>
  </si>
  <si>
    <t>Late Fees</t>
  </si>
  <si>
    <t>Water Impact Fees</t>
  </si>
  <si>
    <t>Water Service Fee</t>
  </si>
  <si>
    <t>Water Tap Fee</t>
  </si>
  <si>
    <t>Irrigation Meter Fee</t>
  </si>
  <si>
    <t>Water Interest Rev</t>
  </si>
  <si>
    <t>NC Sales Tax Refund</t>
  </si>
  <si>
    <t>Bay River Payment</t>
  </si>
  <si>
    <t>Water Other Income</t>
  </si>
  <si>
    <t>Bay River Billing Fee</t>
  </si>
  <si>
    <t>Rural C. Grant-Pipe L</t>
  </si>
  <si>
    <t>Rural C. Grant-Tank</t>
  </si>
  <si>
    <t>Rural C Grant-Tank/ww</t>
  </si>
  <si>
    <t>Water F. Loan from GF</t>
  </si>
  <si>
    <t>Total Revenue</t>
  </si>
  <si>
    <t>EXPENDITURES</t>
  </si>
  <si>
    <t>Cost</t>
  </si>
  <si>
    <t>ADMINISTRATION</t>
  </si>
  <si>
    <t>Admin Fee</t>
  </si>
  <si>
    <t>Postage</t>
  </si>
  <si>
    <t>Computer Maint</t>
  </si>
  <si>
    <t>Plant Prof. Fees</t>
  </si>
  <si>
    <t>Printing &amp; Forms</t>
  </si>
  <si>
    <t>Training / Certifications</t>
  </si>
  <si>
    <t>Meetings / Conv.</t>
  </si>
  <si>
    <t>Travel/Lodging</t>
  </si>
  <si>
    <t>Loan Payment to GF</t>
  </si>
  <si>
    <t>Total Admin. Exp</t>
  </si>
  <si>
    <t>FY July 1, 2010 - June 30, 2011</t>
  </si>
  <si>
    <t xml:space="preserve"> </t>
  </si>
  <si>
    <t>DISTRIBUTION</t>
  </si>
  <si>
    <t>Ammonia</t>
  </si>
  <si>
    <t>Chlorine</t>
  </si>
  <si>
    <t>Salt</t>
  </si>
  <si>
    <t>Electricity</t>
  </si>
  <si>
    <t>Water Tap Exp</t>
  </si>
  <si>
    <t>NC Sales Tax Exp</t>
  </si>
  <si>
    <t>Misc Exp</t>
  </si>
  <si>
    <t>Sewer Water Plant</t>
  </si>
  <si>
    <t>Water Operator</t>
  </si>
  <si>
    <t>Repairs- Plant</t>
  </si>
  <si>
    <t>Repairs- System</t>
  </si>
  <si>
    <t>New Water Meters</t>
  </si>
  <si>
    <t>Water Samples</t>
  </si>
  <si>
    <t>Supplies</t>
  </si>
  <si>
    <t>Discharge Per. &amp; Const</t>
  </si>
  <si>
    <t>Water Plant Upgrade</t>
  </si>
  <si>
    <t>Water Tank Maintenance</t>
  </si>
  <si>
    <t>New Tank</t>
  </si>
  <si>
    <t>W.F. Waterline</t>
  </si>
  <si>
    <t>Capital Outlay</t>
  </si>
  <si>
    <t>Radio Read Meters</t>
  </si>
  <si>
    <t>Water Plant Shop</t>
  </si>
  <si>
    <t xml:space="preserve"> Total Expenses</t>
  </si>
  <si>
    <t xml:space="preserve">          Net Revenue</t>
  </si>
  <si>
    <t>Repairs to be funded from Repairs &amp; Rehabilitation Reserves Account</t>
  </si>
  <si>
    <t>Capital items not to be included in direct cost of water production</t>
  </si>
  <si>
    <t>General Fund</t>
  </si>
  <si>
    <t>Town Manager Salary</t>
  </si>
  <si>
    <t>Admin. Asst. Salary</t>
  </si>
  <si>
    <t>Admin.Fica Tax Expense</t>
  </si>
  <si>
    <t>Admin Health/Dental</t>
  </si>
  <si>
    <t>Dues &amp; Subscriptions</t>
  </si>
  <si>
    <t>Legal Fees</t>
  </si>
  <si>
    <t>Computer/Software</t>
  </si>
  <si>
    <t>Planning Board Expense</t>
  </si>
  <si>
    <t>Meeting/Conv.</t>
  </si>
  <si>
    <t>Advertising/Notices</t>
  </si>
  <si>
    <t>Office Equipment</t>
  </si>
  <si>
    <t>Capital Outlay-Equip</t>
  </si>
  <si>
    <t>NC Sales Tax Expenses</t>
  </si>
  <si>
    <t>G/F Other</t>
  </si>
  <si>
    <t>Employee Meals</t>
  </si>
  <si>
    <t>Employee Travel</t>
  </si>
  <si>
    <t>Town Board Schooling</t>
  </si>
  <si>
    <t>Workman's Comp Ins.</t>
  </si>
  <si>
    <t>Automobile Ins.</t>
  </si>
  <si>
    <t>General Liability Ins.</t>
  </si>
  <si>
    <t>Real &amp; Per. Property Ins.</t>
  </si>
  <si>
    <t>Flood Insurance</t>
  </si>
  <si>
    <t>Gen. Repair &amp; Maint</t>
  </si>
  <si>
    <t>Utilities</t>
  </si>
  <si>
    <t>Police Department</t>
  </si>
  <si>
    <t xml:space="preserve">Police Other </t>
  </si>
  <si>
    <t>Ammunition &amp; Expendables</t>
  </si>
  <si>
    <t>Police Uniforms</t>
  </si>
  <si>
    <t>Police Phone</t>
  </si>
  <si>
    <t>Police Gas</t>
  </si>
  <si>
    <t>Public Works Department</t>
  </si>
  <si>
    <t>Public Works Salaries</t>
  </si>
  <si>
    <t>PW FICA Tax Expense</t>
  </si>
  <si>
    <t>PW Health/Dental</t>
  </si>
  <si>
    <t>PW Retirement</t>
  </si>
  <si>
    <t>Drainage Maintenance</t>
  </si>
  <si>
    <t>Fuel</t>
  </si>
  <si>
    <t>Vehicle Repair &amp; Maint</t>
  </si>
  <si>
    <t>Mosquito Control</t>
  </si>
  <si>
    <t>Maint/Repair Supplies</t>
  </si>
  <si>
    <t>Safety Supplies</t>
  </si>
  <si>
    <t>PW Other</t>
  </si>
  <si>
    <t>PW Capital Outlay</t>
  </si>
  <si>
    <t>Lou Mac Park Pier</t>
  </si>
  <si>
    <t>Sanitation</t>
  </si>
  <si>
    <t>Contracted Garbage</t>
  </si>
  <si>
    <t>Tipping Fees</t>
  </si>
  <si>
    <t>Recycling</t>
  </si>
  <si>
    <t>Transportation &amp; Streets</t>
  </si>
  <si>
    <t>Powell Bill R &amp; M</t>
  </si>
  <si>
    <t>Powell Bill Salaries</t>
  </si>
  <si>
    <t>Tree Maintenance</t>
  </si>
  <si>
    <t>Special Appropriations</t>
  </si>
  <si>
    <t>Tourism 50% Heads in Beds</t>
  </si>
  <si>
    <t>Local Elections-Nov</t>
  </si>
  <si>
    <t>Bicycle &amp; Ped. Trail</t>
  </si>
  <si>
    <t>Oriental Artificial Reef</t>
  </si>
  <si>
    <t>Waterfront Enhancements</t>
  </si>
  <si>
    <t>Total Expenses</t>
  </si>
  <si>
    <t>Oriental Water Department - Enterprise Water Fund</t>
  </si>
  <si>
    <t>(All calculations in 1000 gallon units)</t>
  </si>
  <si>
    <t xml:space="preserve"> (Last annual reporting - adjusted) </t>
  </si>
  <si>
    <r>
      <t xml:space="preserve">Total Expense </t>
    </r>
    <r>
      <rPr>
        <b/>
        <sz val="12"/>
        <color indexed="8"/>
        <rFont val="Calibri"/>
        <family val="2"/>
      </rPr>
      <t>less</t>
    </r>
    <r>
      <rPr>
        <sz val="9"/>
        <color indexed="8"/>
        <rFont val="Calibri"/>
        <family val="2"/>
      </rPr>
      <t xml:space="preserve"> Capital related, Depreciation or Reserve</t>
    </r>
  </si>
  <si>
    <r>
      <rPr>
        <b/>
        <u val="single"/>
        <sz val="11"/>
        <color indexed="8"/>
        <rFont val="Calibri"/>
        <family val="2"/>
      </rPr>
      <t>Cost</t>
    </r>
    <r>
      <rPr>
        <sz val="11"/>
        <color theme="1"/>
        <rFont val="Calibri"/>
        <family val="2"/>
      </rPr>
      <t xml:space="preserve"> per 1000 Unit </t>
    </r>
    <r>
      <rPr>
        <b/>
        <u val="single"/>
        <sz val="11"/>
        <color indexed="8"/>
        <rFont val="Calibri"/>
        <family val="2"/>
      </rPr>
      <t>without</t>
    </r>
    <r>
      <rPr>
        <sz val="11"/>
        <color theme="1"/>
        <rFont val="Calibri"/>
        <family val="2"/>
      </rPr>
      <t xml:space="preserve"> True Admin Fee, Depreciation or Reserve</t>
    </r>
  </si>
  <si>
    <t>Key:</t>
  </si>
  <si>
    <t>Water Rates Basis Worksheet</t>
  </si>
  <si>
    <t>Projected Cost of Water Production Operations  2010-11</t>
  </si>
  <si>
    <t>Volume of Treated Water Production to supply demand</t>
  </si>
  <si>
    <r>
      <rPr>
        <b/>
        <u val="single"/>
        <sz val="11"/>
        <color indexed="8"/>
        <rFont val="Calibri"/>
        <family val="2"/>
      </rPr>
      <t>Full Cost</t>
    </r>
    <r>
      <rPr>
        <sz val="11"/>
        <color theme="1"/>
        <rFont val="Calibri"/>
        <family val="2"/>
      </rPr>
      <t xml:space="preserve"> per 1000 Unit </t>
    </r>
    <r>
      <rPr>
        <b/>
        <u val="single"/>
        <sz val="11"/>
        <color indexed="8"/>
        <rFont val="Calibri"/>
        <family val="2"/>
      </rPr>
      <t>with</t>
    </r>
    <r>
      <rPr>
        <sz val="11"/>
        <color theme="1"/>
        <rFont val="Calibri"/>
        <family val="2"/>
      </rPr>
      <t xml:space="preserve"> True Admin Fee, Depreciation and Reserve</t>
    </r>
  </si>
  <si>
    <r>
      <rPr>
        <b/>
        <sz val="11"/>
        <color indexed="8"/>
        <rFont val="Calibri"/>
        <family val="2"/>
      </rPr>
      <t>Full Cost</t>
    </r>
    <r>
      <rPr>
        <sz val="11"/>
        <color theme="1"/>
        <rFont val="Calibri"/>
        <family val="2"/>
      </rPr>
      <t xml:space="preserve"> Projection 2011-12</t>
    </r>
  </si>
  <si>
    <r>
      <t xml:space="preserve">Total Administrative Cost </t>
    </r>
    <r>
      <rPr>
        <sz val="12"/>
        <color indexed="8"/>
        <rFont val="Calibri"/>
        <family val="2"/>
      </rPr>
      <t>(Annualized Budgetary Fee)</t>
    </r>
  </si>
  <si>
    <t>Misc.</t>
  </si>
  <si>
    <t>Depreciation</t>
  </si>
  <si>
    <t>Software Maintance</t>
  </si>
  <si>
    <t>Software &amp; Equipment</t>
  </si>
  <si>
    <t>Reserve Funding</t>
  </si>
  <si>
    <t>Insurance (backhoe, …..)</t>
  </si>
  <si>
    <t>vehicle and equipment reserves on transfer to GF</t>
  </si>
  <si>
    <t xml:space="preserve">These asset recoveries to fund the respective </t>
  </si>
  <si>
    <t>Figures brought forward from Water Fund spreadsheet</t>
  </si>
  <si>
    <t>Total Expense less Capital Items &amp; plant/System Repairs</t>
  </si>
  <si>
    <t>Plant</t>
  </si>
  <si>
    <t>System</t>
  </si>
  <si>
    <t>Note - Major Reform Items</t>
  </si>
  <si>
    <t xml:space="preserve"> **</t>
  </si>
  <si>
    <t>** Depreciation true number to be assigned upon completion of asset evaluation</t>
  </si>
  <si>
    <t>Reserve &amp; Depreciation both to be ACTUAL contributions to a Reserve Account</t>
  </si>
  <si>
    <t>Wash Items (In/Out - Rev/Exp)</t>
  </si>
  <si>
    <t>Base</t>
  </si>
  <si>
    <t>Per 1k gal</t>
  </si>
  <si>
    <t>Unit $</t>
  </si>
  <si>
    <t># of Users</t>
  </si>
  <si>
    <t>Revenue</t>
  </si>
  <si>
    <t>Pamlico County</t>
  </si>
  <si>
    <t>Revenue Target</t>
  </si>
  <si>
    <t>Rate</t>
  </si>
  <si>
    <t>Usage</t>
  </si>
  <si>
    <t xml:space="preserve">Manager  Annual wage plus benefits &amp; contributions  </t>
  </si>
  <si>
    <t>Page 1 of 2</t>
  </si>
  <si>
    <t>Page 2 of 2</t>
  </si>
  <si>
    <t>Tank</t>
  </si>
  <si>
    <t>Gross Gallons</t>
  </si>
  <si>
    <t>Cost per 1,000 gallons</t>
  </si>
  <si>
    <t>Meters</t>
  </si>
  <si>
    <t>Merit Compensation</t>
  </si>
  <si>
    <r>
      <t xml:space="preserve"> </t>
    </r>
    <r>
      <rPr>
        <b/>
        <sz val="10"/>
        <rFont val="Arial"/>
        <family val="2"/>
      </rPr>
      <t>Total Dist. Expense</t>
    </r>
  </si>
  <si>
    <t>D-R-A-F-T</t>
  </si>
  <si>
    <t>Contingency Fund</t>
  </si>
  <si>
    <t>Pamlico Co Tax Billing</t>
  </si>
  <si>
    <t>Unemployment Ins</t>
  </si>
  <si>
    <t>Zoning/Planning</t>
  </si>
  <si>
    <t>Schools</t>
  </si>
  <si>
    <t>Mowing</t>
  </si>
  <si>
    <t>Powell Sidewalks and Curbs</t>
  </si>
  <si>
    <t>Powell Paving</t>
  </si>
  <si>
    <t>Admin Contingency</t>
  </si>
  <si>
    <t>Retreat</t>
  </si>
  <si>
    <t>Internet</t>
  </si>
  <si>
    <t>emailwebsite</t>
  </si>
  <si>
    <t>Police Officer B- FICA</t>
  </si>
  <si>
    <t>Officer B 401K</t>
  </si>
  <si>
    <t>Police Maint- Charger</t>
  </si>
  <si>
    <t>Police training</t>
  </si>
  <si>
    <t>Police Postage</t>
  </si>
  <si>
    <t>Police Advert</t>
  </si>
  <si>
    <t>Police data card</t>
  </si>
  <si>
    <t>Contractor Service</t>
  </si>
  <si>
    <t>2005 f350 maint</t>
  </si>
  <si>
    <t>2005 f350 repair</t>
  </si>
  <si>
    <t>2012 truck maint</t>
  </si>
  <si>
    <t>2012 truck repair</t>
  </si>
  <si>
    <t>gator maint</t>
  </si>
  <si>
    <t>gator repair</t>
  </si>
  <si>
    <t>tractor maint</t>
  </si>
  <si>
    <t>tractor repair</t>
  </si>
  <si>
    <t>mower maint</t>
  </si>
  <si>
    <t>mower repair</t>
  </si>
  <si>
    <t>Telephone allowance</t>
  </si>
  <si>
    <t>lawn maint repair/supplies</t>
  </si>
  <si>
    <t>Christmas dec repair/purchase</t>
  </si>
  <si>
    <t>Non Powell Street Lights</t>
  </si>
  <si>
    <t>Non Powell Street Signs</t>
  </si>
  <si>
    <t>Brochures</t>
  </si>
  <si>
    <t>yard sale maps</t>
  </si>
  <si>
    <t>tourism donations</t>
  </si>
  <si>
    <t>Lupton Park</t>
  </si>
  <si>
    <t>Generator- Town Hall</t>
  </si>
  <si>
    <t>Pamlico Co DMV billing</t>
  </si>
  <si>
    <t>Capital Reserve- Admin</t>
  </si>
  <si>
    <t>Surveillance/electronics</t>
  </si>
  <si>
    <t>Police Equipt Maint</t>
  </si>
  <si>
    <t xml:space="preserve">Police Computer </t>
  </si>
  <si>
    <t>computer software</t>
  </si>
  <si>
    <t>Storm Preparedness</t>
  </si>
  <si>
    <t>Public Works Uniforms</t>
  </si>
  <si>
    <t>Dinghy Dock</t>
  </si>
  <si>
    <t>TD 1</t>
  </si>
  <si>
    <t>Capital Reserve- PW</t>
  </si>
  <si>
    <t>Midyette St Dock</t>
  </si>
  <si>
    <t>Yard Debris Tipping</t>
  </si>
  <si>
    <t xml:space="preserve">Yard Debris </t>
  </si>
  <si>
    <t>Electric Boards-Mildred and South</t>
  </si>
  <si>
    <t>Rec Park Electric</t>
  </si>
  <si>
    <t>Bike Trail</t>
  </si>
  <si>
    <t>Pumpout</t>
  </si>
  <si>
    <t>OCC WFE</t>
  </si>
  <si>
    <t>Tourism Electric</t>
  </si>
  <si>
    <t>Capital Projects</t>
  </si>
  <si>
    <r>
      <t xml:space="preserve"> </t>
    </r>
    <r>
      <rPr>
        <b/>
        <sz val="8"/>
        <rFont val="Calibri"/>
        <family val="2"/>
      </rPr>
      <t>Total Dist. Expense</t>
    </r>
  </si>
  <si>
    <r>
      <t xml:space="preserve"> </t>
    </r>
    <r>
      <rPr>
        <b/>
        <sz val="8"/>
        <rFont val="Calibri"/>
        <family val="2"/>
      </rPr>
      <t>Total Public Works</t>
    </r>
  </si>
  <si>
    <r>
      <t xml:space="preserve"> </t>
    </r>
    <r>
      <rPr>
        <b/>
        <sz val="8"/>
        <rFont val="Calibri"/>
        <family val="2"/>
      </rPr>
      <t>Total Sanitation Expense</t>
    </r>
  </si>
  <si>
    <r>
      <t xml:space="preserve"> </t>
    </r>
    <r>
      <rPr>
        <b/>
        <sz val="8"/>
        <rFont val="Calibri"/>
        <family val="2"/>
      </rPr>
      <t>Total Transportation &amp; Street Expense</t>
    </r>
  </si>
  <si>
    <r>
      <t xml:space="preserve"> </t>
    </r>
    <r>
      <rPr>
        <b/>
        <sz val="8"/>
        <rFont val="Calibri"/>
        <family val="2"/>
      </rPr>
      <t>Total Recreation Department Exp</t>
    </r>
  </si>
  <si>
    <r>
      <t xml:space="preserve"> </t>
    </r>
    <r>
      <rPr>
        <b/>
        <sz val="8"/>
        <rFont val="Calibri"/>
        <family val="2"/>
      </rPr>
      <t>Total Special Appropriation Expense</t>
    </r>
  </si>
  <si>
    <t>Expense Reimbursement (Diane)</t>
  </si>
  <si>
    <t>Police Repairs-(Charger)</t>
  </si>
  <si>
    <t>Police meals</t>
  </si>
  <si>
    <t>Printing</t>
  </si>
  <si>
    <t>Professional Fees</t>
  </si>
  <si>
    <t>County Sales Tax</t>
  </si>
  <si>
    <t>Police office equipment</t>
  </si>
  <si>
    <t>Police office supplies</t>
  </si>
  <si>
    <t>General Maintenance and Repair</t>
  </si>
  <si>
    <t>Admin Retirement-Orbitz</t>
  </si>
  <si>
    <t>Duke PEV Expense</t>
  </si>
  <si>
    <t>Police Officer A-FICA</t>
  </si>
  <si>
    <t>Police Officer A-Health Ins.</t>
  </si>
  <si>
    <t>police computer maint</t>
  </si>
  <si>
    <t>Police Officer -Retirement ORBITZ</t>
  </si>
  <si>
    <t>Police Officer A-Salary</t>
  </si>
  <si>
    <t>Police Officer B-Salary</t>
  </si>
  <si>
    <t>Police Officer A-401K</t>
  </si>
  <si>
    <t>Police Subsc/Dues</t>
  </si>
  <si>
    <t>Harbor Master (Contract)</t>
  </si>
  <si>
    <t>Public Works Equip</t>
  </si>
  <si>
    <t>10-64-64100</t>
  </si>
  <si>
    <t>Beach beautification</t>
  </si>
  <si>
    <t>10-65-71000</t>
  </si>
  <si>
    <t>Hurricane Florence Debris</t>
  </si>
  <si>
    <t>10-65-71100</t>
  </si>
  <si>
    <t>Hurricane Florence fuel</t>
  </si>
  <si>
    <t>10-65-71200</t>
  </si>
  <si>
    <t>Hurricane Florence-misc</t>
  </si>
  <si>
    <t>10-65-71400</t>
  </si>
  <si>
    <t>Florence recovery supplies</t>
  </si>
  <si>
    <t>10-65-71500</t>
  </si>
  <si>
    <t>Florence-Contractors</t>
  </si>
  <si>
    <t>Police Officer B- Health Ins</t>
  </si>
  <si>
    <t>10-50-53810</t>
  </si>
  <si>
    <t>Sales tax on prepared food</t>
  </si>
  <si>
    <t>10-65-71300</t>
  </si>
  <si>
    <t>Hurricane-Misc</t>
  </si>
  <si>
    <t>Dog Park expense</t>
  </si>
  <si>
    <t>Dorian contractors</t>
  </si>
  <si>
    <t>COVID supplies</t>
  </si>
  <si>
    <t>Covid contractors</t>
  </si>
  <si>
    <t>Advertising</t>
  </si>
  <si>
    <t>tree donations approp</t>
  </si>
  <si>
    <t>South Ave Electric</t>
  </si>
  <si>
    <t xml:space="preserve">Capital Fund/ TENNIS COURT </t>
  </si>
  <si>
    <t xml:space="preserve">Lupton electric and </t>
  </si>
  <si>
    <t xml:space="preserve">Lou Mac electric and </t>
  </si>
  <si>
    <t>Toi Toi (Blue Site)</t>
  </si>
  <si>
    <t>Police Repairs 2018 Explorer</t>
  </si>
  <si>
    <t>Police Vehicle Maint 2018 Explorer</t>
  </si>
  <si>
    <t>Town Docks Repair</t>
  </si>
  <si>
    <t>Cleaning Contract(move to admin)</t>
  </si>
  <si>
    <t>Supplies- Janitorial+cleaning</t>
  </si>
  <si>
    <t>REV</t>
  </si>
  <si>
    <t>NCORR Tractor expense</t>
  </si>
  <si>
    <t>Covid Police Sal and Bene</t>
  </si>
  <si>
    <t>Covid Admin Sala</t>
  </si>
  <si>
    <t>Covid IT</t>
  </si>
  <si>
    <t>Covid Legal</t>
  </si>
  <si>
    <r>
      <t xml:space="preserve">Hurr </t>
    </r>
    <r>
      <rPr>
        <strike/>
        <sz val="8"/>
        <rFont val="Calibri"/>
        <family val="2"/>
      </rPr>
      <t>Dorian</t>
    </r>
    <r>
      <rPr>
        <sz val="8"/>
        <rFont val="Calibri"/>
        <family val="2"/>
      </rPr>
      <t xml:space="preserve">  Isaias deb removal</t>
    </r>
  </si>
  <si>
    <t>grant- equipment</t>
  </si>
  <si>
    <t>2020 F550 maint</t>
  </si>
  <si>
    <t>2020 F550 repair</t>
  </si>
  <si>
    <t>2020 tractor maint</t>
  </si>
  <si>
    <t>2020 tractor repair</t>
  </si>
  <si>
    <t>Non Powell Solar lights</t>
  </si>
  <si>
    <t>Police phone mobile</t>
  </si>
  <si>
    <t>22-23 proposed</t>
  </si>
  <si>
    <t>22-23 YTD</t>
  </si>
  <si>
    <t>23-24 proposed</t>
  </si>
  <si>
    <t>2020 Explorer Maint</t>
  </si>
  <si>
    <t>2020 Explorer Repair</t>
  </si>
  <si>
    <t>Neuse Beach Drain project</t>
  </si>
  <si>
    <t xml:space="preserve">Police Capital RESERVE </t>
  </si>
  <si>
    <t>USDA Grant Hodges St</t>
  </si>
  <si>
    <t>Schools/Training</t>
  </si>
  <si>
    <t>Hurricane</t>
  </si>
  <si>
    <t xml:space="preserve">TD 2 </t>
  </si>
  <si>
    <t>2014 Truck Maint</t>
  </si>
  <si>
    <t>2014  truck repair</t>
  </si>
  <si>
    <t>Parks and Rec (Lou Mac)</t>
  </si>
  <si>
    <t>Recreation Dept( Rec Park)</t>
  </si>
  <si>
    <t>NC Com Foun.- AED purch/train</t>
  </si>
  <si>
    <t>Covid PW Sal and Bene</t>
  </si>
  <si>
    <t>EQUIPMENT RENTAL</t>
  </si>
  <si>
    <t>Library contribution</t>
  </si>
  <si>
    <t>Recreation Department-from OCC tax</t>
  </si>
  <si>
    <t>$.01=$24,785</t>
  </si>
  <si>
    <t>Public Official &amp; Law Enf. ***</t>
  </si>
  <si>
    <t>diff 5/11</t>
  </si>
  <si>
    <t>Toi Toi</t>
  </si>
  <si>
    <t>OCC Parks and Recreation</t>
  </si>
  <si>
    <t>Police Community Outreach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</si>
</sst>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00"/>
    <numFmt numFmtId="167" formatCode="[$-409]dddd\,\ mmmm\ dd\,\ yyyy"/>
    <numFmt numFmtId="168" formatCode="[$-409]mmmm\ d\,\ yyyy;@"/>
    <numFmt numFmtId="169" formatCode="[$-409]h:mm:ss\ AM/PM"/>
    <numFmt numFmtId="170" formatCode="&quot;$&quot;#,##0.000"/>
    <numFmt numFmtId="171" formatCode="&quot;$&quot;#,##0.0"/>
    <numFmt numFmtId="172" formatCode="#,##0.00;\(#,##0.00\)"/>
    <numFmt numFmtId="173" formatCode="#,##0.0000000000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trike/>
      <sz val="8"/>
      <name val="Calibri"/>
      <family val="2"/>
    </font>
    <font>
      <sz val="10"/>
      <color indexed="8"/>
      <name val="Calibri"/>
      <family val="0"/>
    </font>
    <font>
      <sz val="6.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46"/>
      <name val="Calibri"/>
      <family val="2"/>
    </font>
    <font>
      <b/>
      <sz val="11"/>
      <color indexed="60"/>
      <name val="Calibri"/>
      <family val="2"/>
    </font>
    <font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9"/>
      <color indexed="8"/>
      <name val="Calibri"/>
      <family val="2"/>
    </font>
    <font>
      <b/>
      <i/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theme="7" tint="0.7999799847602844"/>
      <name val="Calibri"/>
      <family val="2"/>
    </font>
    <font>
      <b/>
      <sz val="12"/>
      <color theme="1"/>
      <name val="Calibri"/>
      <family val="2"/>
    </font>
    <font>
      <b/>
      <sz val="11"/>
      <color rgb="FFC00000"/>
      <name val="Calibri"/>
      <family val="2"/>
    </font>
    <font>
      <sz val="14"/>
      <color theme="1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64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10" xfId="0" applyFont="1" applyBorder="1" applyAlignment="1">
      <alignment/>
    </xf>
    <xf numFmtId="0" fontId="66" fillId="33" borderId="10" xfId="0" applyFont="1" applyFill="1" applyBorder="1" applyAlignment="1">
      <alignment/>
    </xf>
    <xf numFmtId="164" fontId="66" fillId="33" borderId="10" xfId="0" applyNumberFormat="1" applyFont="1" applyFill="1" applyBorder="1" applyAlignment="1">
      <alignment/>
    </xf>
    <xf numFmtId="9" fontId="66" fillId="33" borderId="10" xfId="0" applyNumberFormat="1" applyFont="1" applyFill="1" applyBorder="1" applyAlignment="1">
      <alignment/>
    </xf>
    <xf numFmtId="164" fontId="66" fillId="0" borderId="10" xfId="0" applyNumberFormat="1" applyFont="1" applyBorder="1" applyAlignment="1">
      <alignment/>
    </xf>
    <xf numFmtId="0" fontId="66" fillId="4" borderId="10" xfId="0" applyFont="1" applyFill="1" applyBorder="1" applyAlignment="1">
      <alignment/>
    </xf>
    <xf numFmtId="164" fontId="66" fillId="4" borderId="10" xfId="0" applyNumberFormat="1" applyFont="1" applyFill="1" applyBorder="1" applyAlignment="1">
      <alignment/>
    </xf>
    <xf numFmtId="9" fontId="66" fillId="4" borderId="10" xfId="0" applyNumberFormat="1" applyFont="1" applyFill="1" applyBorder="1" applyAlignment="1">
      <alignment/>
    </xf>
    <xf numFmtId="0" fontId="66" fillId="2" borderId="10" xfId="0" applyFont="1" applyFill="1" applyBorder="1" applyAlignment="1">
      <alignment/>
    </xf>
    <xf numFmtId="164" fontId="66" fillId="2" borderId="10" xfId="0" applyNumberFormat="1" applyFont="1" applyFill="1" applyBorder="1" applyAlignment="1">
      <alignment/>
    </xf>
    <xf numFmtId="9" fontId="66" fillId="2" borderId="10" xfId="0" applyNumberFormat="1" applyFont="1" applyFill="1" applyBorder="1" applyAlignment="1">
      <alignment/>
    </xf>
    <xf numFmtId="0" fontId="66" fillId="7" borderId="10" xfId="0" applyFont="1" applyFill="1" applyBorder="1" applyAlignment="1">
      <alignment/>
    </xf>
    <xf numFmtId="164" fontId="66" fillId="7" borderId="10" xfId="0" applyNumberFormat="1" applyFont="1" applyFill="1" applyBorder="1" applyAlignment="1">
      <alignment/>
    </xf>
    <xf numFmtId="9" fontId="66" fillId="7" borderId="10" xfId="0" applyNumberFormat="1" applyFont="1" applyFill="1" applyBorder="1" applyAlignment="1">
      <alignment/>
    </xf>
    <xf numFmtId="0" fontId="66" fillId="3" borderId="10" xfId="0" applyFont="1" applyFill="1" applyBorder="1" applyAlignment="1">
      <alignment/>
    </xf>
    <xf numFmtId="164" fontId="66" fillId="3" borderId="10" xfId="0" applyNumberFormat="1" applyFont="1" applyFill="1" applyBorder="1" applyAlignment="1">
      <alignment/>
    </xf>
    <xf numFmtId="9" fontId="66" fillId="3" borderId="10" xfId="0" applyNumberFormat="1" applyFont="1" applyFill="1" applyBorder="1" applyAlignment="1">
      <alignment/>
    </xf>
    <xf numFmtId="164" fontId="66" fillId="0" borderId="0" xfId="0" applyNumberFormat="1" applyFont="1" applyAlignment="1">
      <alignment/>
    </xf>
    <xf numFmtId="0" fontId="66" fillId="6" borderId="10" xfId="0" applyFont="1" applyFill="1" applyBorder="1" applyAlignment="1">
      <alignment/>
    </xf>
    <xf numFmtId="164" fontId="66" fillId="6" borderId="10" xfId="0" applyNumberFormat="1" applyFont="1" applyFill="1" applyBorder="1" applyAlignment="1">
      <alignment/>
    </xf>
    <xf numFmtId="9" fontId="66" fillId="6" borderId="10" xfId="0" applyNumberFormat="1" applyFont="1" applyFill="1" applyBorder="1" applyAlignment="1">
      <alignment/>
    </xf>
    <xf numFmtId="0" fontId="67" fillId="6" borderId="10" xfId="0" applyFont="1" applyFill="1" applyBorder="1" applyAlignment="1">
      <alignment/>
    </xf>
    <xf numFmtId="3" fontId="66" fillId="0" borderId="0" xfId="0" applyNumberFormat="1" applyFont="1" applyAlignment="1">
      <alignment/>
    </xf>
    <xf numFmtId="4" fontId="66" fillId="0" borderId="0" xfId="0" applyNumberFormat="1" applyFont="1" applyAlignment="1">
      <alignment/>
    </xf>
    <xf numFmtId="164" fontId="66" fillId="33" borderId="0" xfId="0" applyNumberFormat="1" applyFont="1" applyFill="1" applyBorder="1" applyAlignment="1">
      <alignment/>
    </xf>
    <xf numFmtId="0" fontId="64" fillId="0" borderId="0" xfId="0" applyFont="1" applyAlignment="1">
      <alignment/>
    </xf>
    <xf numFmtId="9" fontId="66" fillId="0" borderId="0" xfId="0" applyNumberFormat="1" applyFont="1" applyAlignment="1">
      <alignment/>
    </xf>
    <xf numFmtId="0" fontId="68" fillId="0" borderId="0" xfId="0" applyFont="1" applyAlignment="1">
      <alignment/>
    </xf>
    <xf numFmtId="164" fontId="64" fillId="0" borderId="11" xfId="0" applyNumberFormat="1" applyFont="1" applyBorder="1" applyAlignment="1">
      <alignment/>
    </xf>
    <xf numFmtId="0" fontId="6" fillId="0" borderId="12" xfId="57" applyFont="1" applyBorder="1">
      <alignment/>
      <protection/>
    </xf>
    <xf numFmtId="0" fontId="7" fillId="0" borderId="13" xfId="57" applyFont="1" applyBorder="1">
      <alignment/>
      <protection/>
    </xf>
    <xf numFmtId="5" fontId="7" fillId="0" borderId="13" xfId="57" applyNumberFormat="1" applyFont="1" applyBorder="1" applyAlignment="1">
      <alignment vertical="top"/>
      <protection/>
    </xf>
    <xf numFmtId="0" fontId="7" fillId="0" borderId="13" xfId="57" applyFont="1" applyFill="1" applyBorder="1">
      <alignment/>
      <protection/>
    </xf>
    <xf numFmtId="0" fontId="7" fillId="0" borderId="14" xfId="57" applyFont="1" applyBorder="1">
      <alignment/>
      <protection/>
    </xf>
    <xf numFmtId="0" fontId="7" fillId="0" borderId="0" xfId="57" applyFont="1">
      <alignment/>
      <protection/>
    </xf>
    <xf numFmtId="5" fontId="7" fillId="0" borderId="15" xfId="57" applyNumberFormat="1" applyFont="1" applyBorder="1" applyAlignment="1">
      <alignment/>
      <protection/>
    </xf>
    <xf numFmtId="5" fontId="7" fillId="0" borderId="0" xfId="57" applyNumberFormat="1" applyFont="1" applyFill="1" applyBorder="1" applyAlignment="1">
      <alignment horizontal="left" vertical="top"/>
      <protection/>
    </xf>
    <xf numFmtId="5" fontId="7" fillId="0" borderId="0" xfId="57" applyNumberFormat="1" applyFont="1" applyBorder="1" applyAlignment="1">
      <alignment horizontal="center"/>
      <protection/>
    </xf>
    <xf numFmtId="0" fontId="7" fillId="0" borderId="0" xfId="57" applyFont="1" applyFill="1">
      <alignment/>
      <protection/>
    </xf>
    <xf numFmtId="0" fontId="7" fillId="0" borderId="16" xfId="57" applyFont="1" applyBorder="1" applyAlignment="1">
      <alignment horizontal="center"/>
      <protection/>
    </xf>
    <xf numFmtId="0" fontId="7" fillId="0" borderId="12" xfId="57" applyFont="1" applyBorder="1">
      <alignment/>
      <protection/>
    </xf>
    <xf numFmtId="0" fontId="6" fillId="0" borderId="13" xfId="57" applyFont="1" applyBorder="1">
      <alignment/>
      <protection/>
    </xf>
    <xf numFmtId="165" fontId="9" fillId="2" borderId="16" xfId="57" applyNumberFormat="1" applyFont="1" applyFill="1" applyBorder="1" applyAlignment="1">
      <alignment horizontal="center" wrapText="1"/>
      <protection/>
    </xf>
    <xf numFmtId="165" fontId="6" fillId="7" borderId="13" xfId="57" applyNumberFormat="1" applyFont="1" applyFill="1" applyBorder="1" applyAlignment="1">
      <alignment horizontal="center" wrapText="1"/>
      <protection/>
    </xf>
    <xf numFmtId="165" fontId="9" fillId="7" borderId="16" xfId="57" applyNumberFormat="1" applyFont="1" applyFill="1" applyBorder="1" applyAlignment="1">
      <alignment horizontal="center" wrapText="1"/>
      <protection/>
    </xf>
    <xf numFmtId="165" fontId="6" fillId="4" borderId="17" xfId="57" applyNumberFormat="1" applyFont="1" applyFill="1" applyBorder="1" applyAlignment="1">
      <alignment horizontal="center" wrapText="1"/>
      <protection/>
    </xf>
    <xf numFmtId="165" fontId="10" fillId="4" borderId="16" xfId="57" applyNumberFormat="1" applyFont="1" applyFill="1" applyBorder="1">
      <alignment/>
      <protection/>
    </xf>
    <xf numFmtId="165" fontId="6" fillId="5" borderId="16" xfId="57" applyNumberFormat="1" applyFont="1" applyFill="1" applyBorder="1">
      <alignment/>
      <protection/>
    </xf>
    <xf numFmtId="165" fontId="9" fillId="5" borderId="16" xfId="57" applyNumberFormat="1" applyFont="1" applyFill="1" applyBorder="1">
      <alignment/>
      <protection/>
    </xf>
    <xf numFmtId="0" fontId="7" fillId="0" borderId="18" xfId="57" applyFont="1" applyBorder="1">
      <alignment/>
      <protection/>
    </xf>
    <xf numFmtId="0" fontId="7" fillId="0" borderId="19" xfId="57" applyFont="1" applyBorder="1" applyAlignment="1">
      <alignment horizontal="center"/>
      <protection/>
    </xf>
    <xf numFmtId="0" fontId="6" fillId="0" borderId="20" xfId="57" applyFont="1" applyBorder="1">
      <alignment/>
      <protection/>
    </xf>
    <xf numFmtId="0" fontId="7" fillId="0" borderId="21" xfId="57" applyFont="1" applyBorder="1">
      <alignment/>
      <protection/>
    </xf>
    <xf numFmtId="0" fontId="7" fillId="0" borderId="22" xfId="57" applyFont="1" applyBorder="1">
      <alignment/>
      <protection/>
    </xf>
    <xf numFmtId="165" fontId="9" fillId="2" borderId="23" xfId="57" applyNumberFormat="1" applyFont="1" applyFill="1" applyBorder="1" applyAlignment="1">
      <alignment horizontal="center"/>
      <protection/>
    </xf>
    <xf numFmtId="165" fontId="9" fillId="7" borderId="23" xfId="57" applyNumberFormat="1" applyFont="1" applyFill="1" applyBorder="1" applyAlignment="1">
      <alignment horizontal="center" wrapText="1"/>
      <protection/>
    </xf>
    <xf numFmtId="165" fontId="6" fillId="4" borderId="23" xfId="57" applyNumberFormat="1" applyFont="1" applyFill="1" applyBorder="1" applyAlignment="1">
      <alignment horizontal="center" wrapText="1"/>
      <protection/>
    </xf>
    <xf numFmtId="16" fontId="6" fillId="5" borderId="23" xfId="57" applyNumberFormat="1" applyFont="1" applyFill="1" applyBorder="1" applyAlignment="1">
      <alignment shrinkToFit="1"/>
      <protection/>
    </xf>
    <xf numFmtId="0" fontId="9" fillId="5" borderId="23" xfId="57" applyFont="1" applyFill="1" applyBorder="1" applyAlignment="1">
      <alignment shrinkToFit="1"/>
      <protection/>
    </xf>
    <xf numFmtId="0" fontId="7" fillId="0" borderId="24" xfId="57" applyFont="1" applyBorder="1" applyAlignment="1">
      <alignment horizontal="center"/>
      <protection/>
    </xf>
    <xf numFmtId="0" fontId="7" fillId="0" borderId="24" xfId="57" applyFont="1" applyBorder="1">
      <alignment/>
      <protection/>
    </xf>
    <xf numFmtId="3" fontId="6" fillId="0" borderId="10" xfId="57" applyNumberFormat="1" applyFont="1" applyBorder="1">
      <alignment/>
      <protection/>
    </xf>
    <xf numFmtId="0" fontId="7" fillId="0" borderId="10" xfId="57" applyFont="1" applyBorder="1">
      <alignment/>
      <protection/>
    </xf>
    <xf numFmtId="0" fontId="7" fillId="0" borderId="25" xfId="57" applyFont="1" applyBorder="1">
      <alignment/>
      <protection/>
    </xf>
    <xf numFmtId="0" fontId="6" fillId="0" borderId="24" xfId="57" applyFont="1" applyBorder="1">
      <alignment/>
      <protection/>
    </xf>
    <xf numFmtId="3" fontId="6" fillId="0" borderId="10" xfId="57" applyNumberFormat="1" applyFont="1" applyFill="1" applyBorder="1">
      <alignment/>
      <protection/>
    </xf>
    <xf numFmtId="0" fontId="6" fillId="0" borderId="14" xfId="57" applyFont="1" applyBorder="1">
      <alignment/>
      <protection/>
    </xf>
    <xf numFmtId="3" fontId="6" fillId="0" borderId="0" xfId="57" applyNumberFormat="1" applyFont="1" applyBorder="1">
      <alignment/>
      <protection/>
    </xf>
    <xf numFmtId="3" fontId="6" fillId="0" borderId="0" xfId="57" applyNumberFormat="1" applyFont="1" applyFill="1" applyBorder="1">
      <alignment/>
      <protection/>
    </xf>
    <xf numFmtId="1" fontId="7" fillId="0" borderId="0" xfId="57" applyNumberFormat="1" applyFont="1">
      <alignment/>
      <protection/>
    </xf>
    <xf numFmtId="0" fontId="7" fillId="0" borderId="23" xfId="57" applyFont="1" applyBorder="1">
      <alignment/>
      <protection/>
    </xf>
    <xf numFmtId="0" fontId="7" fillId="0" borderId="0" xfId="57" applyFont="1" applyBorder="1">
      <alignment/>
      <protection/>
    </xf>
    <xf numFmtId="14" fontId="7" fillId="0" borderId="24" xfId="57" applyNumberFormat="1" applyFont="1" applyBorder="1" applyAlignment="1">
      <alignment horizontal="center" vertical="center" wrapText="1"/>
      <protection/>
    </xf>
    <xf numFmtId="3" fontId="6" fillId="0" borderId="18" xfId="57" applyNumberFormat="1" applyFont="1" applyBorder="1">
      <alignment/>
      <protection/>
    </xf>
    <xf numFmtId="3" fontId="66" fillId="0" borderId="10" xfId="0" applyNumberFormat="1" applyFont="1" applyBorder="1" applyAlignment="1">
      <alignment/>
    </xf>
    <xf numFmtId="5" fontId="7" fillId="0" borderId="0" xfId="57" applyNumberFormat="1" applyFont="1">
      <alignment/>
      <protection/>
    </xf>
    <xf numFmtId="5" fontId="7" fillId="0" borderId="0" xfId="57" applyNumberFormat="1" applyFont="1" applyFill="1">
      <alignment/>
      <protection/>
    </xf>
    <xf numFmtId="0" fontId="7" fillId="0" borderId="0" xfId="57" applyFont="1" applyFill="1" applyBorder="1">
      <alignment/>
      <protection/>
    </xf>
    <xf numFmtId="5" fontId="7" fillId="0" borderId="13" xfId="57" applyNumberFormat="1" applyFont="1" applyBorder="1">
      <alignment/>
      <protection/>
    </xf>
    <xf numFmtId="5" fontId="7" fillId="0" borderId="13" xfId="57" applyNumberFormat="1" applyFont="1" applyFill="1" applyBorder="1">
      <alignment/>
      <protection/>
    </xf>
    <xf numFmtId="0" fontId="7" fillId="0" borderId="20" xfId="57" applyFont="1" applyBorder="1">
      <alignment/>
      <protection/>
    </xf>
    <xf numFmtId="0" fontId="7" fillId="0" borderId="26" xfId="57" applyFont="1" applyBorder="1">
      <alignment/>
      <protection/>
    </xf>
    <xf numFmtId="0" fontId="7" fillId="0" borderId="27" xfId="57" applyFont="1" applyBorder="1">
      <alignment/>
      <protection/>
    </xf>
    <xf numFmtId="0" fontId="7" fillId="0" borderId="28" xfId="57" applyFont="1" applyBorder="1">
      <alignment/>
      <protection/>
    </xf>
    <xf numFmtId="5" fontId="7" fillId="0" borderId="19" xfId="57" applyNumberFormat="1" applyFont="1" applyBorder="1">
      <alignment/>
      <protection/>
    </xf>
    <xf numFmtId="5" fontId="7" fillId="0" borderId="19" xfId="57" applyNumberFormat="1" applyFont="1" applyFill="1" applyBorder="1">
      <alignment/>
      <protection/>
    </xf>
    <xf numFmtId="0" fontId="7" fillId="0" borderId="19" xfId="57" applyFont="1" applyBorder="1">
      <alignment/>
      <protection/>
    </xf>
    <xf numFmtId="0" fontId="7" fillId="5" borderId="0" xfId="57" applyFont="1" applyFill="1" applyBorder="1">
      <alignment/>
      <protection/>
    </xf>
    <xf numFmtId="0" fontId="7" fillId="0" borderId="15" xfId="57" applyFont="1" applyBorder="1">
      <alignment/>
      <protection/>
    </xf>
    <xf numFmtId="0" fontId="6" fillId="0" borderId="15" xfId="57" applyFont="1" applyBorder="1">
      <alignment/>
      <protection/>
    </xf>
    <xf numFmtId="0" fontId="6" fillId="0" borderId="29" xfId="57" applyFont="1" applyBorder="1">
      <alignment/>
      <protection/>
    </xf>
    <xf numFmtId="3" fontId="6" fillId="0" borderId="18" xfId="57" applyNumberFormat="1" applyFont="1" applyFill="1" applyBorder="1">
      <alignment/>
      <protection/>
    </xf>
    <xf numFmtId="3" fontId="6" fillId="5" borderId="18" xfId="57" applyNumberFormat="1" applyFont="1" applyFill="1" applyBorder="1">
      <alignment/>
      <protection/>
    </xf>
    <xf numFmtId="3" fontId="69" fillId="0" borderId="10" xfId="0" applyNumberFormat="1" applyFont="1" applyFill="1" applyBorder="1" applyAlignment="1">
      <alignment/>
    </xf>
    <xf numFmtId="165" fontId="10" fillId="0" borderId="0" xfId="57" applyNumberFormat="1" applyFont="1" applyFill="1" applyBorder="1">
      <alignment/>
      <protection/>
    </xf>
    <xf numFmtId="0" fontId="66" fillId="0" borderId="0" xfId="0" applyFont="1" applyFill="1" applyAlignment="1">
      <alignment/>
    </xf>
    <xf numFmtId="0" fontId="7" fillId="0" borderId="18" xfId="57" applyFont="1" applyBorder="1" applyAlignment="1">
      <alignment horizontal="center"/>
      <protection/>
    </xf>
    <xf numFmtId="0" fontId="6" fillId="0" borderId="18" xfId="57" applyFont="1" applyBorder="1" applyAlignment="1">
      <alignment horizontal="center"/>
      <protection/>
    </xf>
    <xf numFmtId="0" fontId="7" fillId="0" borderId="0" xfId="57" applyFont="1" applyFill="1" applyBorder="1" applyAlignment="1">
      <alignment horizontal="center"/>
      <protection/>
    </xf>
    <xf numFmtId="165" fontId="6" fillId="7" borderId="23" xfId="57" applyNumberFormat="1" applyFont="1" applyFill="1" applyBorder="1" applyAlignment="1">
      <alignment horizontal="center" wrapText="1"/>
      <protection/>
    </xf>
    <xf numFmtId="0" fontId="10" fillId="4" borderId="23" xfId="57" applyFont="1" applyFill="1" applyBorder="1" applyAlignment="1">
      <alignment shrinkToFit="1"/>
      <protection/>
    </xf>
    <xf numFmtId="165" fontId="6" fillId="4" borderId="13" xfId="57" applyNumberFormat="1" applyFont="1" applyFill="1" applyBorder="1" applyAlignment="1">
      <alignment horizontal="center" wrapText="1"/>
      <protection/>
    </xf>
    <xf numFmtId="165" fontId="6" fillId="5" borderId="17" xfId="57" applyNumberFormat="1" applyFont="1" applyFill="1" applyBorder="1">
      <alignment/>
      <protection/>
    </xf>
    <xf numFmtId="165" fontId="6" fillId="4" borderId="20" xfId="57" applyNumberFormat="1" applyFont="1" applyFill="1" applyBorder="1" applyAlignment="1">
      <alignment horizontal="center" wrapText="1"/>
      <protection/>
    </xf>
    <xf numFmtId="16" fontId="6" fillId="5" borderId="22" xfId="57" applyNumberFormat="1" applyFont="1" applyFill="1" applyBorder="1" applyAlignment="1">
      <alignment shrinkToFit="1"/>
      <protection/>
    </xf>
    <xf numFmtId="0" fontId="66" fillId="0" borderId="30" xfId="0" applyFont="1" applyBorder="1" applyAlignment="1">
      <alignment/>
    </xf>
    <xf numFmtId="0" fontId="66" fillId="0" borderId="0" xfId="0" applyFont="1" applyBorder="1" applyAlignment="1">
      <alignment/>
    </xf>
    <xf numFmtId="0" fontId="8" fillId="0" borderId="0" xfId="57" applyFont="1" applyFill="1" applyBorder="1" applyAlignment="1">
      <alignment horizontal="center" vertical="center" shrinkToFit="1"/>
      <protection/>
    </xf>
    <xf numFmtId="0" fontId="7" fillId="11" borderId="0" xfId="57" applyFont="1" applyFill="1" applyBorder="1">
      <alignment/>
      <protection/>
    </xf>
    <xf numFmtId="0" fontId="7" fillId="9" borderId="0" xfId="57" applyFont="1" applyFill="1" applyBorder="1">
      <alignment/>
      <protection/>
    </xf>
    <xf numFmtId="0" fontId="7" fillId="34" borderId="0" xfId="57" applyFont="1" applyFill="1" applyBorder="1">
      <alignment/>
      <protection/>
    </xf>
    <xf numFmtId="0" fontId="66" fillId="0" borderId="15" xfId="0" applyFont="1" applyBorder="1" applyAlignment="1">
      <alignment/>
    </xf>
    <xf numFmtId="0" fontId="6" fillId="0" borderId="0" xfId="57" applyFont="1" applyFill="1" applyBorder="1" applyAlignment="1">
      <alignment horizontal="center" vertical="center" shrinkToFit="1"/>
      <protection/>
    </xf>
    <xf numFmtId="0" fontId="66" fillId="0" borderId="13" xfId="0" applyFont="1" applyBorder="1" applyAlignment="1">
      <alignment/>
    </xf>
    <xf numFmtId="0" fontId="66" fillId="0" borderId="16" xfId="0" applyFont="1" applyBorder="1" applyAlignment="1">
      <alignment/>
    </xf>
    <xf numFmtId="0" fontId="66" fillId="0" borderId="12" xfId="0" applyFont="1" applyBorder="1" applyAlignment="1">
      <alignment/>
    </xf>
    <xf numFmtId="0" fontId="7" fillId="0" borderId="14" xfId="57" applyFont="1" applyBorder="1" applyAlignment="1">
      <alignment horizontal="center"/>
      <protection/>
    </xf>
    <xf numFmtId="0" fontId="7" fillId="0" borderId="25" xfId="57" applyFont="1" applyBorder="1" applyAlignment="1">
      <alignment horizontal="center"/>
      <protection/>
    </xf>
    <xf numFmtId="0" fontId="7" fillId="0" borderId="13" xfId="57" applyFont="1" applyBorder="1" applyAlignment="1">
      <alignment horizontal="center"/>
      <protection/>
    </xf>
    <xf numFmtId="0" fontId="7" fillId="0" borderId="15" xfId="57" applyFont="1" applyBorder="1" applyAlignment="1">
      <alignment horizontal="center"/>
      <protection/>
    </xf>
    <xf numFmtId="0" fontId="7" fillId="19" borderId="0" xfId="57" applyFont="1" applyFill="1">
      <alignment/>
      <protection/>
    </xf>
    <xf numFmtId="0" fontId="70" fillId="0" borderId="0" xfId="0" applyFont="1" applyAlignment="1">
      <alignment/>
    </xf>
    <xf numFmtId="3" fontId="0" fillId="0" borderId="0" xfId="0" applyNumberFormat="1" applyAlignment="1">
      <alignment/>
    </xf>
    <xf numFmtId="164" fontId="66" fillId="0" borderId="0" xfId="0" applyNumberFormat="1" applyFont="1" applyFill="1" applyBorder="1" applyAlignment="1">
      <alignment/>
    </xf>
    <xf numFmtId="164" fontId="66" fillId="0" borderId="13" xfId="0" applyNumberFormat="1" applyFont="1" applyFill="1" applyBorder="1" applyAlignment="1">
      <alignment/>
    </xf>
    <xf numFmtId="4" fontId="68" fillId="0" borderId="0" xfId="0" applyNumberFormat="1" applyFont="1" applyAlignment="1">
      <alignment/>
    </xf>
    <xf numFmtId="0" fontId="0" fillId="10" borderId="0" xfId="0" applyFill="1" applyAlignment="1">
      <alignment/>
    </xf>
    <xf numFmtId="0" fontId="0" fillId="0" borderId="15" xfId="0" applyBorder="1" applyAlignment="1">
      <alignment/>
    </xf>
    <xf numFmtId="165" fontId="0" fillId="10" borderId="0" xfId="0" applyNumberFormat="1" applyFill="1" applyAlignment="1">
      <alignment/>
    </xf>
    <xf numFmtId="165" fontId="0" fillId="0" borderId="0" xfId="0" applyNumberFormat="1" applyAlignment="1">
      <alignment/>
    </xf>
    <xf numFmtId="0" fontId="66" fillId="0" borderId="12" xfId="0" applyFont="1" applyBorder="1" applyAlignment="1">
      <alignment/>
    </xf>
    <xf numFmtId="0" fontId="66" fillId="0" borderId="13" xfId="0" applyFont="1" applyBorder="1" applyAlignment="1">
      <alignment wrapText="1"/>
    </xf>
    <xf numFmtId="0" fontId="66" fillId="0" borderId="17" xfId="0" applyFont="1" applyBorder="1" applyAlignment="1">
      <alignment wrapText="1"/>
    </xf>
    <xf numFmtId="0" fontId="66" fillId="0" borderId="15" xfId="0" applyFont="1" applyBorder="1" applyAlignment="1">
      <alignment wrapText="1"/>
    </xf>
    <xf numFmtId="0" fontId="66" fillId="0" borderId="31" xfId="0" applyFont="1" applyBorder="1" applyAlignment="1">
      <alignment wrapText="1"/>
    </xf>
    <xf numFmtId="0" fontId="66" fillId="0" borderId="25" xfId="0" applyFont="1" applyBorder="1" applyAlignment="1">
      <alignment/>
    </xf>
    <xf numFmtId="0" fontId="66" fillId="10" borderId="0" xfId="0" applyFont="1" applyFill="1" applyAlignment="1">
      <alignment/>
    </xf>
    <xf numFmtId="0" fontId="71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Fill="1" applyAlignment="1">
      <alignment/>
    </xf>
    <xf numFmtId="3" fontId="7" fillId="8" borderId="10" xfId="57" applyNumberFormat="1" applyFont="1" applyFill="1" applyBorder="1">
      <alignment/>
      <protection/>
    </xf>
    <xf numFmtId="0" fontId="66" fillId="0" borderId="15" xfId="0" applyFont="1" applyBorder="1" applyAlignment="1">
      <alignment horizontal="center"/>
    </xf>
    <xf numFmtId="0" fontId="7" fillId="35" borderId="0" xfId="57" applyFont="1" applyFill="1">
      <alignment/>
      <protection/>
    </xf>
    <xf numFmtId="3" fontId="0" fillId="0" borderId="3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67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6" fillId="36" borderId="10" xfId="0" applyFont="1" applyFill="1" applyBorder="1" applyAlignment="1">
      <alignment/>
    </xf>
    <xf numFmtId="164" fontId="66" fillId="36" borderId="10" xfId="0" applyNumberFormat="1" applyFont="1" applyFill="1" applyBorder="1" applyAlignment="1">
      <alignment/>
    </xf>
    <xf numFmtId="0" fontId="67" fillId="36" borderId="10" xfId="0" applyFont="1" applyFill="1" applyBorder="1" applyAlignment="1">
      <alignment/>
    </xf>
    <xf numFmtId="164" fontId="66" fillId="36" borderId="16" xfId="0" applyNumberFormat="1" applyFont="1" applyFill="1" applyBorder="1" applyAlignment="1">
      <alignment/>
    </xf>
    <xf numFmtId="9" fontId="66" fillId="36" borderId="10" xfId="0" applyNumberFormat="1" applyFont="1" applyFill="1" applyBorder="1" applyAlignment="1">
      <alignment/>
    </xf>
    <xf numFmtId="0" fontId="72" fillId="0" borderId="0" xfId="0" applyFont="1" applyAlignment="1">
      <alignment/>
    </xf>
    <xf numFmtId="3" fontId="66" fillId="8" borderId="10" xfId="0" applyNumberFormat="1" applyFont="1" applyFill="1" applyBorder="1" applyAlignment="1">
      <alignment/>
    </xf>
    <xf numFmtId="3" fontId="0" fillId="0" borderId="0" xfId="0" applyNumberFormat="1" applyAlignment="1">
      <alignment horizontal="center"/>
    </xf>
    <xf numFmtId="2" fontId="73" fillId="0" borderId="0" xfId="0" applyNumberFormat="1" applyFont="1" applyAlignment="1">
      <alignment/>
    </xf>
    <xf numFmtId="0" fontId="66" fillId="0" borderId="0" xfId="0" applyFont="1" applyAlignment="1">
      <alignment horizontal="center"/>
    </xf>
    <xf numFmtId="2" fontId="66" fillId="0" borderId="0" xfId="0" applyNumberFormat="1" applyFont="1" applyAlignment="1">
      <alignment/>
    </xf>
    <xf numFmtId="0" fontId="66" fillId="0" borderId="19" xfId="0" applyFont="1" applyBorder="1" applyAlignment="1">
      <alignment/>
    </xf>
    <xf numFmtId="0" fontId="74" fillId="0" borderId="24" xfId="0" applyFont="1" applyBorder="1" applyAlignment="1">
      <alignment horizontal="center"/>
    </xf>
    <xf numFmtId="0" fontId="66" fillId="0" borderId="16" xfId="0" applyFont="1" applyBorder="1" applyAlignment="1">
      <alignment horizontal="center"/>
    </xf>
    <xf numFmtId="0" fontId="66" fillId="0" borderId="24" xfId="0" applyFont="1" applyBorder="1" applyAlignment="1">
      <alignment/>
    </xf>
    <xf numFmtId="0" fontId="5" fillId="0" borderId="24" xfId="57" applyFont="1" applyBorder="1">
      <alignment/>
      <protection/>
    </xf>
    <xf numFmtId="0" fontId="5" fillId="0" borderId="15" xfId="57" applyFont="1" applyBorder="1">
      <alignment/>
      <protection/>
    </xf>
    <xf numFmtId="0" fontId="5" fillId="0" borderId="29" xfId="57" applyFont="1" applyBorder="1">
      <alignment/>
      <protection/>
    </xf>
    <xf numFmtId="3" fontId="5" fillId="0" borderId="10" xfId="57" applyNumberFormat="1" applyFont="1" applyBorder="1">
      <alignment/>
      <protection/>
    </xf>
    <xf numFmtId="3" fontId="5" fillId="0" borderId="10" xfId="57" applyNumberFormat="1" applyFont="1" applyFill="1" applyBorder="1">
      <alignment/>
      <protection/>
    </xf>
    <xf numFmtId="3" fontId="5" fillId="5" borderId="10" xfId="57" applyNumberFormat="1" applyFont="1" applyFill="1" applyBorder="1">
      <alignment/>
      <protection/>
    </xf>
    <xf numFmtId="3" fontId="13" fillId="0" borderId="18" xfId="57" applyNumberFormat="1" applyFont="1" applyBorder="1">
      <alignment/>
      <protection/>
    </xf>
    <xf numFmtId="0" fontId="5" fillId="0" borderId="18" xfId="57" applyFont="1" applyBorder="1">
      <alignment/>
      <protection/>
    </xf>
    <xf numFmtId="0" fontId="74" fillId="0" borderId="0" xfId="0" applyFont="1" applyAlignment="1">
      <alignment/>
    </xf>
    <xf numFmtId="3" fontId="5" fillId="0" borderId="15" xfId="57" applyNumberFormat="1" applyFont="1" applyBorder="1">
      <alignment/>
      <protection/>
    </xf>
    <xf numFmtId="3" fontId="5" fillId="0" borderId="31" xfId="57" applyNumberFormat="1" applyFont="1" applyBorder="1">
      <alignment/>
      <protection/>
    </xf>
    <xf numFmtId="3" fontId="5" fillId="0" borderId="24" xfId="57" applyNumberFormat="1" applyFont="1" applyBorder="1">
      <alignment/>
      <protection/>
    </xf>
    <xf numFmtId="3" fontId="5" fillId="0" borderId="24" xfId="57" applyNumberFormat="1" applyFont="1" applyFill="1" applyBorder="1">
      <alignment/>
      <protection/>
    </xf>
    <xf numFmtId="3" fontId="5" fillId="5" borderId="24" xfId="57" applyNumberFormat="1" applyFont="1" applyFill="1" applyBorder="1">
      <alignment/>
      <protection/>
    </xf>
    <xf numFmtId="3" fontId="13" fillId="0" borderId="24" xfId="57" applyNumberFormat="1" applyFont="1" applyBorder="1">
      <alignment/>
      <protection/>
    </xf>
    <xf numFmtId="3" fontId="5" fillId="0" borderId="18" xfId="57" applyNumberFormat="1" applyFont="1" applyBorder="1">
      <alignment/>
      <protection/>
    </xf>
    <xf numFmtId="3" fontId="13" fillId="0" borderId="10" xfId="57" applyNumberFormat="1" applyFont="1" applyBorder="1">
      <alignment/>
      <protection/>
    </xf>
    <xf numFmtId="3" fontId="13" fillId="0" borderId="10" xfId="57" applyNumberFormat="1" applyFont="1" applyFill="1" applyBorder="1">
      <alignment/>
      <protection/>
    </xf>
    <xf numFmtId="0" fontId="74" fillId="0" borderId="10" xfId="0" applyFont="1" applyBorder="1" applyAlignment="1">
      <alignment/>
    </xf>
    <xf numFmtId="0" fontId="74" fillId="0" borderId="0" xfId="0" applyFont="1" applyBorder="1" applyAlignment="1">
      <alignment/>
    </xf>
    <xf numFmtId="0" fontId="5" fillId="0" borderId="10" xfId="57" applyFont="1" applyBorder="1">
      <alignment/>
      <protection/>
    </xf>
    <xf numFmtId="0" fontId="5" fillId="0" borderId="30" xfId="57" applyFont="1" applyBorder="1">
      <alignment/>
      <protection/>
    </xf>
    <xf numFmtId="0" fontId="5" fillId="0" borderId="31" xfId="57" applyFont="1" applyBorder="1">
      <alignment/>
      <protection/>
    </xf>
    <xf numFmtId="3" fontId="74" fillId="0" borderId="10" xfId="0" applyNumberFormat="1" applyFont="1" applyBorder="1" applyAlignment="1">
      <alignment/>
    </xf>
    <xf numFmtId="0" fontId="74" fillId="0" borderId="18" xfId="0" applyFont="1" applyBorder="1" applyAlignment="1">
      <alignment/>
    </xf>
    <xf numFmtId="0" fontId="5" fillId="0" borderId="29" xfId="57" applyFont="1" applyBorder="1" applyAlignment="1">
      <alignment/>
      <protection/>
    </xf>
    <xf numFmtId="0" fontId="5" fillId="0" borderId="12" xfId="57" applyFont="1" applyBorder="1">
      <alignment/>
      <protection/>
    </xf>
    <xf numFmtId="0" fontId="5" fillId="0" borderId="13" xfId="57" applyFont="1" applyBorder="1">
      <alignment/>
      <protection/>
    </xf>
    <xf numFmtId="0" fontId="5" fillId="0" borderId="17" xfId="57" applyFont="1" applyBorder="1">
      <alignment/>
      <protection/>
    </xf>
    <xf numFmtId="3" fontId="5" fillId="0" borderId="16" xfId="57" applyNumberFormat="1" applyFont="1" applyBorder="1">
      <alignment/>
      <protection/>
    </xf>
    <xf numFmtId="3" fontId="5" fillId="0" borderId="16" xfId="57" applyNumberFormat="1" applyFont="1" applyFill="1" applyBorder="1">
      <alignment/>
      <protection/>
    </xf>
    <xf numFmtId="3" fontId="13" fillId="0" borderId="13" xfId="57" applyNumberFormat="1" applyFont="1" applyBorder="1">
      <alignment/>
      <protection/>
    </xf>
    <xf numFmtId="0" fontId="5" fillId="0" borderId="25" xfId="57" applyFont="1" applyBorder="1">
      <alignment/>
      <protection/>
    </xf>
    <xf numFmtId="0" fontId="13" fillId="0" borderId="31" xfId="57" applyFont="1" applyBorder="1">
      <alignment/>
      <protection/>
    </xf>
    <xf numFmtId="0" fontId="13" fillId="0" borderId="24" xfId="57" applyFont="1" applyBorder="1">
      <alignment/>
      <protection/>
    </xf>
    <xf numFmtId="3" fontId="13" fillId="0" borderId="25" xfId="57" applyNumberFormat="1" applyFont="1" applyBorder="1">
      <alignment/>
      <protection/>
    </xf>
    <xf numFmtId="0" fontId="5" fillId="19" borderId="24" xfId="57" applyFont="1" applyFill="1" applyBorder="1">
      <alignment/>
      <protection/>
    </xf>
    <xf numFmtId="0" fontId="5" fillId="19" borderId="10" xfId="57" applyFont="1" applyFill="1" applyBorder="1">
      <alignment/>
      <protection/>
    </xf>
    <xf numFmtId="0" fontId="5" fillId="35" borderId="13" xfId="57" applyFont="1" applyFill="1" applyBorder="1">
      <alignment/>
      <protection/>
    </xf>
    <xf numFmtId="0" fontId="5" fillId="35" borderId="17" xfId="57" applyFont="1" applyFill="1" applyBorder="1">
      <alignment/>
      <protection/>
    </xf>
    <xf numFmtId="0" fontId="5" fillId="35" borderId="10" xfId="57" applyFont="1" applyFill="1" applyBorder="1">
      <alignment/>
      <protection/>
    </xf>
    <xf numFmtId="3" fontId="75" fillId="0" borderId="18" xfId="57" applyNumberFormat="1" applyFont="1" applyBorder="1">
      <alignment/>
      <protection/>
    </xf>
    <xf numFmtId="3" fontId="13" fillId="0" borderId="24" xfId="57" applyNumberFormat="1" applyFont="1" applyFill="1" applyBorder="1">
      <alignment/>
      <protection/>
    </xf>
    <xf numFmtId="3" fontId="5" fillId="0" borderId="25" xfId="57" applyNumberFormat="1" applyFont="1" applyBorder="1">
      <alignment/>
      <protection/>
    </xf>
    <xf numFmtId="0" fontId="5" fillId="34" borderId="24" xfId="57" applyFont="1" applyFill="1" applyBorder="1">
      <alignment/>
      <protection/>
    </xf>
    <xf numFmtId="0" fontId="74" fillId="0" borderId="19" xfId="0" applyFont="1" applyBorder="1" applyAlignment="1">
      <alignment/>
    </xf>
    <xf numFmtId="0" fontId="5" fillId="5" borderId="10" xfId="57" applyFont="1" applyFill="1" applyBorder="1">
      <alignment/>
      <protection/>
    </xf>
    <xf numFmtId="3" fontId="13" fillId="0" borderId="15" xfId="57" applyNumberFormat="1" applyFont="1" applyBorder="1">
      <alignment/>
      <protection/>
    </xf>
    <xf numFmtId="0" fontId="74" fillId="0" borderId="31" xfId="0" applyFont="1" applyBorder="1" applyAlignment="1">
      <alignment/>
    </xf>
    <xf numFmtId="0" fontId="5" fillId="11" borderId="24" xfId="57" applyFont="1" applyFill="1" applyBorder="1">
      <alignment/>
      <protection/>
    </xf>
    <xf numFmtId="3" fontId="5" fillId="8" borderId="10" xfId="57" applyNumberFormat="1" applyFont="1" applyFill="1" applyBorder="1">
      <alignment/>
      <protection/>
    </xf>
    <xf numFmtId="3" fontId="74" fillId="8" borderId="10" xfId="0" applyNumberFormat="1" applyFont="1" applyFill="1" applyBorder="1" applyAlignment="1">
      <alignment/>
    </xf>
    <xf numFmtId="0" fontId="5" fillId="9" borderId="24" xfId="57" applyFont="1" applyFill="1" applyBorder="1">
      <alignment/>
      <protection/>
    </xf>
    <xf numFmtId="0" fontId="5" fillId="0" borderId="0" xfId="57" applyFont="1">
      <alignment/>
      <protection/>
    </xf>
    <xf numFmtId="5" fontId="5" fillId="0" borderId="0" xfId="57" applyNumberFormat="1" applyFont="1">
      <alignment/>
      <protection/>
    </xf>
    <xf numFmtId="5" fontId="5" fillId="0" borderId="0" xfId="57" applyNumberFormat="1" applyFont="1" applyFill="1">
      <alignment/>
      <protection/>
    </xf>
    <xf numFmtId="3" fontId="5" fillId="0" borderId="19" xfId="57" applyNumberFormat="1" applyFont="1" applyFill="1" applyBorder="1">
      <alignment/>
      <protection/>
    </xf>
    <xf numFmtId="0" fontId="5" fillId="5" borderId="0" xfId="57" applyFont="1" applyFill="1">
      <alignment/>
      <protection/>
    </xf>
    <xf numFmtId="0" fontId="13" fillId="0" borderId="0" xfId="57" applyFont="1">
      <alignment/>
      <protection/>
    </xf>
    <xf numFmtId="0" fontId="13" fillId="0" borderId="15" xfId="57" applyFont="1" applyBorder="1">
      <alignment/>
      <protection/>
    </xf>
    <xf numFmtId="0" fontId="13" fillId="0" borderId="29" xfId="57" applyFont="1" applyBorder="1">
      <alignment/>
      <protection/>
    </xf>
    <xf numFmtId="3" fontId="5" fillId="0" borderId="18" xfId="57" applyNumberFormat="1" applyFont="1" applyFill="1" applyBorder="1">
      <alignment/>
      <protection/>
    </xf>
    <xf numFmtId="3" fontId="5" fillId="5" borderId="18" xfId="57" applyNumberFormat="1" applyFont="1" applyFill="1" applyBorder="1">
      <alignment/>
      <protection/>
    </xf>
    <xf numFmtId="3" fontId="13" fillId="0" borderId="30" xfId="57" applyNumberFormat="1" applyFont="1" applyBorder="1">
      <alignment/>
      <protection/>
    </xf>
    <xf numFmtId="3" fontId="76" fillId="0" borderId="10" xfId="0" applyNumberFormat="1" applyFont="1" applyBorder="1" applyAlignment="1">
      <alignment/>
    </xf>
    <xf numFmtId="0" fontId="13" fillId="0" borderId="18" xfId="57" applyFont="1" applyBorder="1">
      <alignment/>
      <protection/>
    </xf>
    <xf numFmtId="3" fontId="13" fillId="0" borderId="18" xfId="57" applyNumberFormat="1" applyFont="1" applyFill="1" applyBorder="1">
      <alignment/>
      <protection/>
    </xf>
    <xf numFmtId="3" fontId="13" fillId="5" borderId="18" xfId="57" applyNumberFormat="1" applyFont="1" applyFill="1" applyBorder="1">
      <alignment/>
      <protection/>
    </xf>
    <xf numFmtId="5" fontId="14" fillId="0" borderId="18" xfId="57" applyNumberFormat="1" applyFont="1" applyBorder="1" applyAlignment="1">
      <alignment vertical="top"/>
      <protection/>
    </xf>
    <xf numFmtId="5" fontId="7" fillId="0" borderId="30" xfId="57" applyNumberFormat="1" applyFont="1" applyBorder="1" applyAlignment="1">
      <alignment vertical="top"/>
      <protection/>
    </xf>
    <xf numFmtId="168" fontId="15" fillId="0" borderId="29" xfId="57" applyNumberFormat="1" applyFont="1" applyFill="1" applyBorder="1">
      <alignment/>
      <protection/>
    </xf>
    <xf numFmtId="0" fontId="14" fillId="0" borderId="12" xfId="57" applyFont="1" applyBorder="1">
      <alignment/>
      <protection/>
    </xf>
    <xf numFmtId="0" fontId="77" fillId="0" borderId="10" xfId="0" applyFont="1" applyFill="1" applyBorder="1" applyAlignment="1">
      <alignment/>
    </xf>
    <xf numFmtId="0" fontId="16" fillId="0" borderId="10" xfId="57" applyFont="1" applyFill="1" applyBorder="1">
      <alignment/>
      <protection/>
    </xf>
    <xf numFmtId="0" fontId="17" fillId="0" borderId="10" xfId="57" applyFont="1" applyFill="1" applyBorder="1">
      <alignment/>
      <protection/>
    </xf>
    <xf numFmtId="0" fontId="78" fillId="0" borderId="10" xfId="0" applyFont="1" applyFill="1" applyBorder="1" applyAlignment="1">
      <alignment/>
    </xf>
    <xf numFmtId="164" fontId="17" fillId="0" borderId="10" xfId="57" applyNumberFormat="1" applyFont="1" applyFill="1" applyBorder="1">
      <alignment/>
      <protection/>
    </xf>
    <xf numFmtId="164" fontId="79" fillId="0" borderId="10" xfId="57" applyNumberFormat="1" applyFont="1" applyFill="1" applyBorder="1">
      <alignment/>
      <protection/>
    </xf>
    <xf numFmtId="164" fontId="77" fillId="0" borderId="10" xfId="0" applyNumberFormat="1" applyFont="1" applyFill="1" applyBorder="1" applyAlignment="1">
      <alignment/>
    </xf>
    <xf numFmtId="164" fontId="16" fillId="0" borderId="10" xfId="57" applyNumberFormat="1" applyFont="1" applyFill="1" applyBorder="1">
      <alignment/>
      <protection/>
    </xf>
    <xf numFmtId="164" fontId="17" fillId="0" borderId="10" xfId="57" applyNumberFormat="1" applyFont="1" applyFill="1" applyBorder="1" applyAlignment="1">
      <alignment/>
      <protection/>
    </xf>
    <xf numFmtId="164" fontId="17" fillId="0" borderId="10" xfId="57" applyNumberFormat="1" applyFont="1" applyFill="1" applyBorder="1" applyAlignment="1">
      <alignment horizontal="left" shrinkToFit="1"/>
      <protection/>
    </xf>
    <xf numFmtId="164" fontId="78" fillId="0" borderId="10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77" fillId="0" borderId="10" xfId="57" applyFont="1" applyFill="1" applyBorder="1">
      <alignment/>
      <protection/>
    </xf>
    <xf numFmtId="164" fontId="77" fillId="0" borderId="10" xfId="57" applyNumberFormat="1" applyFont="1" applyFill="1" applyBorder="1">
      <alignment/>
      <protection/>
    </xf>
    <xf numFmtId="164" fontId="17" fillId="0" borderId="10" xfId="57" applyNumberFormat="1" applyFont="1" applyFill="1" applyBorder="1">
      <alignment/>
      <protection/>
    </xf>
    <xf numFmtId="164" fontId="18" fillId="0" borderId="10" xfId="57" applyNumberFormat="1" applyFont="1" applyFill="1" applyBorder="1">
      <alignment/>
      <protection/>
    </xf>
    <xf numFmtId="0" fontId="18" fillId="0" borderId="10" xfId="57" applyFont="1" applyFill="1" applyBorder="1">
      <alignment/>
      <protection/>
    </xf>
    <xf numFmtId="0" fontId="18" fillId="0" borderId="10" xfId="57" applyFont="1" applyFill="1" applyBorder="1">
      <alignment/>
      <protection/>
    </xf>
    <xf numFmtId="0" fontId="16" fillId="0" borderId="10" xfId="57" applyFont="1" applyFill="1" applyBorder="1" applyAlignment="1">
      <alignment horizontal="left"/>
      <protection/>
    </xf>
    <xf numFmtId="164" fontId="17" fillId="37" borderId="10" xfId="57" applyNumberFormat="1" applyFont="1" applyFill="1" applyBorder="1">
      <alignment/>
      <protection/>
    </xf>
    <xf numFmtId="0" fontId="6" fillId="0" borderId="14" xfId="57" applyFont="1" applyBorder="1" applyAlignment="1">
      <alignment horizontal="left"/>
      <protection/>
    </xf>
    <xf numFmtId="0" fontId="6" fillId="0" borderId="0" xfId="57" applyFont="1" applyBorder="1" applyAlignment="1">
      <alignment horizontal="left"/>
      <protection/>
    </xf>
    <xf numFmtId="0" fontId="5" fillId="0" borderId="18" xfId="57" applyFont="1" applyBorder="1" applyAlignment="1">
      <alignment horizontal="left" shrinkToFit="1"/>
      <protection/>
    </xf>
    <xf numFmtId="0" fontId="5" fillId="0" borderId="29" xfId="57" applyFont="1" applyBorder="1" applyAlignment="1">
      <alignment horizontal="left" shrinkToFi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-0.0085"/>
          <c:w val="0.718"/>
          <c:h val="0.973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'Water Rates Basis'!$O$3:$AG$3</c:f>
              <c:numCache/>
            </c:numRef>
          </c:val>
          <c:smooth val="0"/>
        </c:ser>
        <c:marker val="1"/>
        <c:axId val="50080744"/>
        <c:axId val="48073513"/>
      </c:lineChart>
      <c:catAx>
        <c:axId val="50080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73513"/>
        <c:crosses val="autoZero"/>
        <c:auto val="1"/>
        <c:lblOffset val="100"/>
        <c:tickLblSkip val="2"/>
        <c:noMultiLvlLbl val="0"/>
      </c:catAx>
      <c:valAx>
        <c:axId val="480735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807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625"/>
          <c:y val="0.46225"/>
          <c:w val="0.170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371475</xdr:colOff>
      <xdr:row>4</xdr:row>
      <xdr:rowOff>47625</xdr:rowOff>
    </xdr:from>
    <xdr:to>
      <xdr:col>39</xdr:col>
      <xdr:colOff>0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18649950" y="866775"/>
        <a:ext cx="37147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3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6.421875" style="1" customWidth="1"/>
    <col min="2" max="8" width="9.140625" style="1" customWidth="1"/>
    <col min="9" max="9" width="15.00390625" style="1" bestFit="1" customWidth="1"/>
    <col min="10" max="12" width="9.140625" style="1" customWidth="1"/>
    <col min="13" max="13" width="9.00390625" style="1" customWidth="1"/>
    <col min="14" max="14" width="9.8515625" style="1" customWidth="1"/>
    <col min="15" max="16384" width="9.140625" style="1" customWidth="1"/>
  </cols>
  <sheetData>
    <row r="1" spans="14:15" ht="7.5" customHeight="1">
      <c r="N1" s="100"/>
      <c r="O1" s="108"/>
    </row>
    <row r="2" spans="1:15" ht="15.75">
      <c r="A2" s="239" t="s">
        <v>31</v>
      </c>
      <c r="B2" s="32"/>
      <c r="C2" s="33" t="s">
        <v>32</v>
      </c>
      <c r="D2" s="33"/>
      <c r="E2" s="33"/>
      <c r="F2" s="33"/>
      <c r="G2" s="236" t="s">
        <v>217</v>
      </c>
      <c r="H2" s="237"/>
      <c r="I2" s="238">
        <v>40686</v>
      </c>
      <c r="J2" s="34"/>
      <c r="K2" s="115"/>
      <c r="L2" s="116"/>
      <c r="M2" s="117"/>
      <c r="N2" s="116"/>
      <c r="O2" s="108"/>
    </row>
    <row r="3" spans="1:15" ht="12">
      <c r="A3" s="35"/>
      <c r="B3" s="36"/>
      <c r="C3" s="37" t="s">
        <v>33</v>
      </c>
      <c r="D3" s="37"/>
      <c r="E3" s="37"/>
      <c r="F3" s="38"/>
      <c r="G3" s="39"/>
      <c r="H3" s="36"/>
      <c r="I3" s="40"/>
      <c r="J3" s="40" t="s">
        <v>34</v>
      </c>
      <c r="K3" s="114"/>
      <c r="L3" s="52" t="s">
        <v>35</v>
      </c>
      <c r="M3" s="118" t="s">
        <v>36</v>
      </c>
      <c r="N3" s="164"/>
      <c r="O3" s="108"/>
    </row>
    <row r="4" spans="1:15" ht="12">
      <c r="A4" s="42" t="s">
        <v>37</v>
      </c>
      <c r="B4" s="43"/>
      <c r="C4" s="32"/>
      <c r="D4" s="44" t="s">
        <v>38</v>
      </c>
      <c r="E4" s="45" t="s">
        <v>39</v>
      </c>
      <c r="F4" s="46" t="s">
        <v>39</v>
      </c>
      <c r="G4" s="47" t="s">
        <v>40</v>
      </c>
      <c r="H4" s="48" t="s">
        <v>40</v>
      </c>
      <c r="I4" s="49" t="s">
        <v>41</v>
      </c>
      <c r="J4" s="50" t="s">
        <v>41</v>
      </c>
      <c r="K4" s="99" t="s">
        <v>42</v>
      </c>
      <c r="L4" s="52" t="s">
        <v>43</v>
      </c>
      <c r="M4" s="118" t="s">
        <v>44</v>
      </c>
      <c r="N4" s="164"/>
      <c r="O4" s="108"/>
    </row>
    <row r="5" spans="1:15" ht="13.5" thickBot="1">
      <c r="A5" s="53" t="s">
        <v>46</v>
      </c>
      <c r="B5" s="54"/>
      <c r="C5" s="55"/>
      <c r="D5" s="56" t="s">
        <v>47</v>
      </c>
      <c r="E5" s="101" t="s">
        <v>48</v>
      </c>
      <c r="F5" s="57" t="s">
        <v>47</v>
      </c>
      <c r="G5" s="58" t="s">
        <v>48</v>
      </c>
      <c r="H5" s="102" t="s">
        <v>47</v>
      </c>
      <c r="I5" s="59" t="s">
        <v>48</v>
      </c>
      <c r="J5" s="60" t="s">
        <v>47</v>
      </c>
      <c r="K5" s="98" t="s">
        <v>49</v>
      </c>
      <c r="L5" s="61" t="s">
        <v>50</v>
      </c>
      <c r="M5" s="119" t="s">
        <v>51</v>
      </c>
      <c r="N5" s="165" t="s">
        <v>45</v>
      </c>
      <c r="O5" s="108"/>
    </row>
    <row r="6" spans="1:15" s="176" customFormat="1" ht="14.25" customHeight="1" thickTop="1">
      <c r="A6" s="204">
        <v>30100</v>
      </c>
      <c r="B6" s="177" t="s">
        <v>52</v>
      </c>
      <c r="C6" s="178"/>
      <c r="D6" s="179">
        <v>177071</v>
      </c>
      <c r="E6" s="180">
        <v>177000</v>
      </c>
      <c r="F6" s="180">
        <v>176919</v>
      </c>
      <c r="G6" s="180">
        <v>194312</v>
      </c>
      <c r="H6" s="179">
        <v>186598</v>
      </c>
      <c r="I6" s="181">
        <v>190000</v>
      </c>
      <c r="J6" s="181">
        <v>135868</v>
      </c>
      <c r="K6" s="182">
        <v>182000</v>
      </c>
      <c r="L6" s="179">
        <v>186000</v>
      </c>
      <c r="M6" s="211">
        <v>266784</v>
      </c>
      <c r="N6" s="179">
        <v>266325</v>
      </c>
      <c r="O6" s="187"/>
    </row>
    <row r="7" spans="1:15" s="176" customFormat="1" ht="14.25" customHeight="1">
      <c r="A7" s="204">
        <v>30110</v>
      </c>
      <c r="B7" s="177" t="s">
        <v>53</v>
      </c>
      <c r="C7" s="177"/>
      <c r="D7" s="179"/>
      <c r="E7" s="180"/>
      <c r="F7" s="180"/>
      <c r="G7" s="180"/>
      <c r="H7" s="179"/>
      <c r="I7" s="181"/>
      <c r="J7" s="181"/>
      <c r="K7" s="182"/>
      <c r="L7" s="171"/>
      <c r="M7" s="183">
        <v>1800</v>
      </c>
      <c r="N7" s="171">
        <v>900</v>
      </c>
      <c r="O7" s="187"/>
    </row>
    <row r="8" spans="1:15" s="176" customFormat="1" ht="14.25" customHeight="1">
      <c r="A8" s="168">
        <v>30200</v>
      </c>
      <c r="B8" s="177" t="s">
        <v>54</v>
      </c>
      <c r="C8" s="177"/>
      <c r="D8" s="171">
        <v>5000</v>
      </c>
      <c r="E8" s="172">
        <v>10000</v>
      </c>
      <c r="F8" s="172">
        <v>10000</v>
      </c>
      <c r="G8" s="172">
        <v>8000</v>
      </c>
      <c r="H8" s="171">
        <v>10000</v>
      </c>
      <c r="I8" s="173">
        <v>5000</v>
      </c>
      <c r="J8" s="173">
        <v>2500</v>
      </c>
      <c r="K8" s="184">
        <v>2500</v>
      </c>
      <c r="L8" s="171">
        <v>5000</v>
      </c>
      <c r="M8" s="183">
        <v>5000</v>
      </c>
      <c r="N8" s="171">
        <v>5000</v>
      </c>
      <c r="O8" s="187"/>
    </row>
    <row r="9" spans="1:15" s="176" customFormat="1" ht="14.25" customHeight="1">
      <c r="A9" s="168">
        <v>30300</v>
      </c>
      <c r="B9" s="177" t="s">
        <v>55</v>
      </c>
      <c r="C9" s="177"/>
      <c r="D9" s="171">
        <v>4876</v>
      </c>
      <c r="E9" s="172">
        <v>3000</v>
      </c>
      <c r="F9" s="172">
        <v>3025</v>
      </c>
      <c r="G9" s="172">
        <v>3000</v>
      </c>
      <c r="H9" s="171">
        <v>3197</v>
      </c>
      <c r="I9" s="173">
        <v>3000</v>
      </c>
      <c r="J9" s="173">
        <v>1450</v>
      </c>
      <c r="K9" s="184">
        <v>1700</v>
      </c>
      <c r="L9" s="171">
        <v>3000</v>
      </c>
      <c r="M9" s="183">
        <v>3000</v>
      </c>
      <c r="N9" s="171">
        <v>3000</v>
      </c>
      <c r="O9" s="187"/>
    </row>
    <row r="10" spans="1:15" s="176" customFormat="1" ht="14.25" customHeight="1">
      <c r="A10" s="212">
        <v>30400</v>
      </c>
      <c r="B10" s="177" t="s">
        <v>56</v>
      </c>
      <c r="C10" s="177"/>
      <c r="D10" s="171">
        <v>350</v>
      </c>
      <c r="E10" s="172">
        <v>1400</v>
      </c>
      <c r="F10" s="172">
        <v>1750</v>
      </c>
      <c r="G10" s="172">
        <v>1400</v>
      </c>
      <c r="H10" s="171">
        <v>2100</v>
      </c>
      <c r="I10" s="173">
        <v>1000</v>
      </c>
      <c r="J10" s="173">
        <v>350</v>
      </c>
      <c r="K10" s="184">
        <v>800</v>
      </c>
      <c r="L10" s="171">
        <v>700</v>
      </c>
      <c r="M10" s="176">
        <v>700</v>
      </c>
      <c r="N10" s="213">
        <v>700</v>
      </c>
      <c r="O10" s="187"/>
    </row>
    <row r="11" spans="1:15" s="176" customFormat="1" ht="14.25" customHeight="1">
      <c r="A11" s="168">
        <v>30500</v>
      </c>
      <c r="B11" s="177" t="s">
        <v>57</v>
      </c>
      <c r="C11" s="177"/>
      <c r="D11" s="171">
        <v>450</v>
      </c>
      <c r="E11" s="172">
        <v>900</v>
      </c>
      <c r="F11" s="172">
        <v>450</v>
      </c>
      <c r="G11" s="172">
        <v>900</v>
      </c>
      <c r="H11" s="171">
        <v>0</v>
      </c>
      <c r="I11" s="173">
        <v>0</v>
      </c>
      <c r="J11" s="173">
        <v>0</v>
      </c>
      <c r="K11" s="184">
        <v>0</v>
      </c>
      <c r="L11" s="171">
        <v>450</v>
      </c>
      <c r="M11" s="183">
        <v>450</v>
      </c>
      <c r="N11" s="171">
        <v>450</v>
      </c>
      <c r="O11" s="187"/>
    </row>
    <row r="12" spans="1:15" s="176" customFormat="1" ht="14.25" customHeight="1">
      <c r="A12" s="168">
        <v>30600</v>
      </c>
      <c r="B12" s="177" t="s">
        <v>58</v>
      </c>
      <c r="C12" s="177"/>
      <c r="D12" s="171">
        <v>3161</v>
      </c>
      <c r="E12" s="172">
        <v>1200</v>
      </c>
      <c r="F12" s="172">
        <v>1090</v>
      </c>
      <c r="G12" s="172">
        <v>1200</v>
      </c>
      <c r="H12" s="171">
        <v>246</v>
      </c>
      <c r="I12" s="173">
        <v>200</v>
      </c>
      <c r="J12" s="173">
        <v>162</v>
      </c>
      <c r="K12" s="184">
        <v>200</v>
      </c>
      <c r="L12" s="171">
        <v>200</v>
      </c>
      <c r="M12" s="183">
        <v>200</v>
      </c>
      <c r="N12" s="171">
        <v>200</v>
      </c>
      <c r="O12" s="187"/>
    </row>
    <row r="13" spans="1:15" s="176" customFormat="1" ht="14.25" customHeight="1">
      <c r="A13" s="212">
        <v>30700</v>
      </c>
      <c r="B13" s="177" t="s">
        <v>59</v>
      </c>
      <c r="C13" s="177"/>
      <c r="D13" s="171">
        <v>7482</v>
      </c>
      <c r="E13" s="172">
        <v>4500</v>
      </c>
      <c r="F13" s="172">
        <v>0</v>
      </c>
      <c r="G13" s="172">
        <v>4500</v>
      </c>
      <c r="H13" s="171">
        <v>6514</v>
      </c>
      <c r="I13" s="173">
        <v>3200</v>
      </c>
      <c r="J13" s="173">
        <v>3479</v>
      </c>
      <c r="K13" s="184">
        <v>3479</v>
      </c>
      <c r="L13" s="171">
        <v>3000</v>
      </c>
      <c r="M13" s="176">
        <v>3000</v>
      </c>
      <c r="N13" s="213">
        <v>3000</v>
      </c>
      <c r="O13" s="187"/>
    </row>
    <row r="14" spans="1:15" s="176" customFormat="1" ht="14.25" customHeight="1">
      <c r="A14" s="168">
        <v>308</v>
      </c>
      <c r="B14" s="177" t="s">
        <v>60</v>
      </c>
      <c r="C14" s="177"/>
      <c r="D14" s="171">
        <v>0</v>
      </c>
      <c r="E14" s="172">
        <v>0</v>
      </c>
      <c r="F14" s="172">
        <v>0</v>
      </c>
      <c r="G14" s="172">
        <v>0</v>
      </c>
      <c r="H14" s="171">
        <v>0</v>
      </c>
      <c r="I14" s="173">
        <v>0</v>
      </c>
      <c r="J14" s="173">
        <v>0</v>
      </c>
      <c r="K14" s="184">
        <v>0</v>
      </c>
      <c r="L14" s="171"/>
      <c r="M14" s="183"/>
      <c r="N14" s="171"/>
      <c r="O14" s="187"/>
    </row>
    <row r="15" spans="1:15" s="176" customFormat="1" ht="14.25" customHeight="1">
      <c r="A15" s="168">
        <v>31000</v>
      </c>
      <c r="B15" s="177" t="s">
        <v>61</v>
      </c>
      <c r="C15" s="177"/>
      <c r="D15" s="171">
        <v>1700</v>
      </c>
      <c r="E15" s="172">
        <v>600</v>
      </c>
      <c r="F15" s="172">
        <v>930</v>
      </c>
      <c r="G15" s="172">
        <v>700</v>
      </c>
      <c r="H15" s="171">
        <v>2180</v>
      </c>
      <c r="I15" s="173">
        <v>2000</v>
      </c>
      <c r="J15" s="173">
        <v>403</v>
      </c>
      <c r="K15" s="184">
        <v>500</v>
      </c>
      <c r="L15" s="171">
        <v>500</v>
      </c>
      <c r="M15" s="183">
        <v>500</v>
      </c>
      <c r="N15" s="171">
        <v>500</v>
      </c>
      <c r="O15" s="187"/>
    </row>
    <row r="16" spans="1:15" s="176" customFormat="1" ht="14.25" customHeight="1">
      <c r="A16" s="168">
        <v>31100</v>
      </c>
      <c r="B16" s="177" t="s">
        <v>62</v>
      </c>
      <c r="C16" s="177"/>
      <c r="D16" s="171">
        <v>8321</v>
      </c>
      <c r="E16" s="172">
        <v>8200</v>
      </c>
      <c r="F16" s="172">
        <v>9168</v>
      </c>
      <c r="G16" s="172">
        <v>8600</v>
      </c>
      <c r="H16" s="171">
        <v>12624</v>
      </c>
      <c r="I16" s="173">
        <v>12000</v>
      </c>
      <c r="J16" s="173">
        <v>8287</v>
      </c>
      <c r="K16" s="184">
        <v>12000</v>
      </c>
      <c r="L16" s="171">
        <v>9200</v>
      </c>
      <c r="M16" s="183">
        <v>9200</v>
      </c>
      <c r="N16" s="171">
        <v>12000</v>
      </c>
      <c r="O16" s="187"/>
    </row>
    <row r="17" spans="1:15" s="176" customFormat="1" ht="14.25" customHeight="1">
      <c r="A17" s="168">
        <v>313</v>
      </c>
      <c r="B17" s="177" t="s">
        <v>63</v>
      </c>
      <c r="C17" s="177"/>
      <c r="D17" s="171">
        <v>0</v>
      </c>
      <c r="E17" s="172">
        <v>0</v>
      </c>
      <c r="F17" s="172"/>
      <c r="G17" s="172">
        <v>0</v>
      </c>
      <c r="H17" s="171">
        <v>0</v>
      </c>
      <c r="I17" s="173"/>
      <c r="J17" s="173"/>
      <c r="K17" s="184"/>
      <c r="L17" s="171"/>
      <c r="M17" s="183"/>
      <c r="N17" s="186"/>
      <c r="O17" s="187"/>
    </row>
    <row r="18" spans="1:15" s="176" customFormat="1" ht="14.25" customHeight="1">
      <c r="A18" s="168">
        <v>31400</v>
      </c>
      <c r="B18" s="177" t="s">
        <v>64</v>
      </c>
      <c r="C18" s="177"/>
      <c r="D18" s="171">
        <v>0</v>
      </c>
      <c r="E18" s="172">
        <v>0</v>
      </c>
      <c r="F18" s="172">
        <v>75901</v>
      </c>
      <c r="G18" s="172">
        <v>0</v>
      </c>
      <c r="H18" s="171">
        <v>0</v>
      </c>
      <c r="I18" s="173"/>
      <c r="J18" s="173"/>
      <c r="K18" s="184"/>
      <c r="L18" s="171"/>
      <c r="M18" s="183"/>
      <c r="N18" s="186"/>
      <c r="O18" s="187"/>
    </row>
    <row r="19" spans="1:15" s="176" customFormat="1" ht="14.25" customHeight="1">
      <c r="A19" s="168">
        <v>315</v>
      </c>
      <c r="B19" s="177" t="s">
        <v>65</v>
      </c>
      <c r="C19" s="177"/>
      <c r="D19" s="171">
        <v>25400</v>
      </c>
      <c r="E19" s="172">
        <v>75500</v>
      </c>
      <c r="F19" s="172">
        <v>0</v>
      </c>
      <c r="G19" s="172">
        <v>0</v>
      </c>
      <c r="H19" s="171">
        <v>0</v>
      </c>
      <c r="I19" s="173"/>
      <c r="J19" s="173"/>
      <c r="K19" s="184"/>
      <c r="L19" s="171"/>
      <c r="M19" s="183"/>
      <c r="N19" s="186"/>
      <c r="O19" s="187"/>
    </row>
    <row r="20" spans="1:15" s="176" customFormat="1" ht="14.25" customHeight="1">
      <c r="A20" s="168">
        <v>316</v>
      </c>
      <c r="B20" s="177" t="s">
        <v>66</v>
      </c>
      <c r="C20" s="177"/>
      <c r="D20" s="171">
        <v>0</v>
      </c>
      <c r="E20" s="172">
        <v>0</v>
      </c>
      <c r="F20" s="172">
        <v>0</v>
      </c>
      <c r="G20" s="172">
        <v>0</v>
      </c>
      <c r="H20" s="188">
        <v>0</v>
      </c>
      <c r="I20" s="214"/>
      <c r="J20" s="214"/>
      <c r="K20" s="184"/>
      <c r="L20" s="171"/>
      <c r="M20" s="183"/>
      <c r="N20" s="186"/>
      <c r="O20" s="187"/>
    </row>
    <row r="21" spans="1:15" s="176" customFormat="1" ht="14.25" customHeight="1">
      <c r="A21" s="200">
        <v>32500</v>
      </c>
      <c r="B21" s="177" t="s">
        <v>182</v>
      </c>
      <c r="C21" s="177"/>
      <c r="D21" s="171">
        <v>0</v>
      </c>
      <c r="E21" s="172">
        <v>0</v>
      </c>
      <c r="F21" s="172">
        <v>45</v>
      </c>
      <c r="G21" s="172">
        <v>0</v>
      </c>
      <c r="H21" s="188">
        <v>45</v>
      </c>
      <c r="I21" s="214"/>
      <c r="J21" s="214">
        <v>5650</v>
      </c>
      <c r="K21" s="184">
        <v>0</v>
      </c>
      <c r="L21" s="171"/>
      <c r="M21" s="183"/>
      <c r="N21" s="186"/>
      <c r="O21" s="187"/>
    </row>
    <row r="22" spans="1:15" s="176" customFormat="1" ht="14.25" customHeight="1">
      <c r="A22" s="202" t="s">
        <v>67</v>
      </c>
      <c r="B22" s="215"/>
      <c r="C22" s="215"/>
      <c r="D22" s="184">
        <v>233811</v>
      </c>
      <c r="E22" s="185">
        <v>282300</v>
      </c>
      <c r="F22" s="185">
        <v>279278</v>
      </c>
      <c r="G22" s="185">
        <v>222612</v>
      </c>
      <c r="H22" s="184">
        <v>223504</v>
      </c>
      <c r="I22" s="185">
        <v>216400</v>
      </c>
      <c r="J22" s="185">
        <v>158149</v>
      </c>
      <c r="K22" s="184">
        <v>203179</v>
      </c>
      <c r="L22" s="184">
        <f>SUM(L6:L21)</f>
        <v>208050</v>
      </c>
      <c r="M22" s="184">
        <f>SUM(M6:M21)</f>
        <v>290634</v>
      </c>
      <c r="N22" s="184">
        <f>SUM(N6:N21)</f>
        <v>292075</v>
      </c>
      <c r="O22" s="187"/>
    </row>
    <row r="23" spans="1:15" ht="6.75" customHeight="1">
      <c r="A23" s="68"/>
      <c r="B23" s="69"/>
      <c r="C23" s="69"/>
      <c r="D23" s="69"/>
      <c r="E23" s="70"/>
      <c r="F23" s="70"/>
      <c r="G23" s="70"/>
      <c r="H23" s="69"/>
      <c r="I23" s="70"/>
      <c r="J23" s="70"/>
      <c r="K23" s="69"/>
      <c r="L23" s="71"/>
      <c r="M23" s="36"/>
      <c r="O23" s="108"/>
    </row>
    <row r="24" spans="1:15" ht="5.25" customHeight="1">
      <c r="A24" s="68"/>
      <c r="B24" s="69"/>
      <c r="C24" s="69"/>
      <c r="D24" s="69"/>
      <c r="E24" s="70"/>
      <c r="F24" s="70"/>
      <c r="G24" s="70"/>
      <c r="H24" s="69"/>
      <c r="I24" s="70"/>
      <c r="J24" s="70"/>
      <c r="K24" s="69"/>
      <c r="L24" s="36"/>
      <c r="M24" s="36"/>
      <c r="O24" s="108"/>
    </row>
    <row r="25" spans="1:15" ht="12">
      <c r="A25" s="260" t="s">
        <v>68</v>
      </c>
      <c r="B25" s="261"/>
      <c r="C25" s="261"/>
      <c r="D25" s="44" t="s">
        <v>38</v>
      </c>
      <c r="E25" s="45" t="s">
        <v>39</v>
      </c>
      <c r="F25" s="46" t="s">
        <v>39</v>
      </c>
      <c r="G25" s="47" t="s">
        <v>40</v>
      </c>
      <c r="H25" s="48" t="s">
        <v>40</v>
      </c>
      <c r="I25" s="49" t="s">
        <v>41</v>
      </c>
      <c r="J25" s="50" t="s">
        <v>41</v>
      </c>
      <c r="K25" s="51" t="s">
        <v>42</v>
      </c>
      <c r="L25" s="41" t="s">
        <v>43</v>
      </c>
      <c r="M25" s="120" t="s">
        <v>69</v>
      </c>
      <c r="N25" s="166"/>
      <c r="O25" s="108"/>
    </row>
    <row r="26" spans="1:16" ht="13.5" thickBot="1">
      <c r="A26" s="72" t="s">
        <v>70</v>
      </c>
      <c r="B26" s="73"/>
      <c r="C26" s="73"/>
      <c r="D26" s="56" t="s">
        <v>47</v>
      </c>
      <c r="E26" s="101" t="s">
        <v>48</v>
      </c>
      <c r="F26" s="57" t="s">
        <v>47</v>
      </c>
      <c r="G26" s="58" t="s">
        <v>48</v>
      </c>
      <c r="H26" s="102" t="s">
        <v>47</v>
      </c>
      <c r="I26" s="59" t="s">
        <v>48</v>
      </c>
      <c r="J26" s="60" t="s">
        <v>47</v>
      </c>
      <c r="K26" s="51" t="s">
        <v>49</v>
      </c>
      <c r="L26" s="74" t="s">
        <v>50</v>
      </c>
      <c r="M26" s="121" t="s">
        <v>51</v>
      </c>
      <c r="N26" s="165" t="s">
        <v>45</v>
      </c>
      <c r="O26" s="108"/>
      <c r="P26" s="97"/>
    </row>
    <row r="27" spans="1:15" s="176" customFormat="1" ht="14.25" customHeight="1" thickTop="1">
      <c r="A27" s="204">
        <v>51100</v>
      </c>
      <c r="B27" s="188" t="s">
        <v>71</v>
      </c>
      <c r="C27" s="188"/>
      <c r="D27" s="171">
        <v>48000</v>
      </c>
      <c r="E27" s="180">
        <v>48000</v>
      </c>
      <c r="F27" s="172">
        <v>44000</v>
      </c>
      <c r="G27" s="172">
        <v>72000</v>
      </c>
      <c r="H27" s="179">
        <v>72000</v>
      </c>
      <c r="I27" s="173">
        <v>81000</v>
      </c>
      <c r="J27" s="173">
        <v>60750</v>
      </c>
      <c r="K27" s="174">
        <v>81000</v>
      </c>
      <c r="L27" s="179">
        <f>'Water Admin Fee'!K46</f>
        <v>124420.136</v>
      </c>
      <c r="M27" s="179">
        <f>'Water Admin Fee'!K46</f>
        <v>124420.136</v>
      </c>
      <c r="N27" s="179">
        <v>124420.18</v>
      </c>
      <c r="O27" s="187"/>
    </row>
    <row r="28" spans="1:15" s="176" customFormat="1" ht="14.25" customHeight="1">
      <c r="A28" s="168">
        <v>51300</v>
      </c>
      <c r="B28" s="189" t="s">
        <v>72</v>
      </c>
      <c r="C28" s="190"/>
      <c r="D28" s="171">
        <v>2764</v>
      </c>
      <c r="E28" s="172">
        <v>3500</v>
      </c>
      <c r="F28" s="172">
        <v>2794</v>
      </c>
      <c r="G28" s="172">
        <v>3500</v>
      </c>
      <c r="H28" s="171">
        <v>4143</v>
      </c>
      <c r="I28" s="173">
        <v>4000</v>
      </c>
      <c r="J28" s="173">
        <v>2014</v>
      </c>
      <c r="K28" s="174">
        <v>3380</v>
      </c>
      <c r="L28" s="191">
        <v>3000</v>
      </c>
      <c r="M28" s="191">
        <v>3000</v>
      </c>
      <c r="N28" s="191">
        <v>3000</v>
      </c>
      <c r="O28" s="187"/>
    </row>
    <row r="29" spans="1:15" s="176" customFormat="1" ht="14.25" customHeight="1">
      <c r="A29" s="168">
        <v>51400</v>
      </c>
      <c r="B29" s="190" t="s">
        <v>73</v>
      </c>
      <c r="C29" s="168"/>
      <c r="D29" s="171">
        <v>0</v>
      </c>
      <c r="E29" s="172">
        <v>800</v>
      </c>
      <c r="F29" s="172">
        <v>296</v>
      </c>
      <c r="G29" s="172">
        <v>800</v>
      </c>
      <c r="H29" s="171">
        <v>0</v>
      </c>
      <c r="I29" s="173">
        <v>200</v>
      </c>
      <c r="J29" s="173">
        <v>0</v>
      </c>
      <c r="K29" s="174">
        <v>200</v>
      </c>
      <c r="L29" s="191">
        <v>200</v>
      </c>
      <c r="M29" s="191">
        <v>200</v>
      </c>
      <c r="N29" s="191">
        <v>200</v>
      </c>
      <c r="O29" s="187"/>
    </row>
    <row r="30" spans="1:15" s="176" customFormat="1" ht="14.25" customHeight="1">
      <c r="A30" s="168">
        <v>51500</v>
      </c>
      <c r="B30" s="190" t="s">
        <v>74</v>
      </c>
      <c r="C30" s="168"/>
      <c r="D30" s="171">
        <v>0</v>
      </c>
      <c r="E30" s="172">
        <v>500</v>
      </c>
      <c r="F30" s="172">
        <v>737</v>
      </c>
      <c r="G30" s="172">
        <v>1510</v>
      </c>
      <c r="H30" s="171">
        <v>1510</v>
      </c>
      <c r="I30" s="173">
        <v>1500</v>
      </c>
      <c r="J30" s="173">
        <v>1170</v>
      </c>
      <c r="K30" s="174">
        <v>1500</v>
      </c>
      <c r="L30" s="191">
        <v>1500</v>
      </c>
      <c r="M30" s="191">
        <v>1500</v>
      </c>
      <c r="N30" s="191">
        <v>1500</v>
      </c>
      <c r="O30" s="187"/>
    </row>
    <row r="31" spans="1:15" s="176" customFormat="1" ht="14.25" customHeight="1">
      <c r="A31" s="168">
        <v>51600</v>
      </c>
      <c r="B31" s="193" t="s">
        <v>75</v>
      </c>
      <c r="C31" s="188"/>
      <c r="D31" s="171">
        <v>0</v>
      </c>
      <c r="E31" s="172">
        <v>800</v>
      </c>
      <c r="F31" s="172">
        <v>0</v>
      </c>
      <c r="G31" s="172">
        <v>800</v>
      </c>
      <c r="H31" s="171">
        <v>68</v>
      </c>
      <c r="I31" s="173">
        <v>0</v>
      </c>
      <c r="J31" s="173">
        <v>0</v>
      </c>
      <c r="K31" s="174">
        <v>360</v>
      </c>
      <c r="L31" s="191">
        <v>360</v>
      </c>
      <c r="M31" s="191">
        <v>360</v>
      </c>
      <c r="N31" s="191">
        <v>0</v>
      </c>
      <c r="O31" s="187"/>
    </row>
    <row r="32" spans="1:15" s="176" customFormat="1" ht="14.25" customHeight="1">
      <c r="A32" s="168">
        <v>51700</v>
      </c>
      <c r="B32" s="190" t="s">
        <v>184</v>
      </c>
      <c r="C32" s="168"/>
      <c r="D32" s="171">
        <v>1625</v>
      </c>
      <c r="E32" s="172">
        <v>1500</v>
      </c>
      <c r="F32" s="172">
        <v>1335</v>
      </c>
      <c r="G32" s="172">
        <v>3000</v>
      </c>
      <c r="H32" s="171">
        <v>2010</v>
      </c>
      <c r="I32" s="173">
        <v>2000</v>
      </c>
      <c r="J32" s="173">
        <v>0</v>
      </c>
      <c r="K32" s="174">
        <v>2000</v>
      </c>
      <c r="L32" s="191">
        <v>2000</v>
      </c>
      <c r="M32" s="191">
        <v>2000</v>
      </c>
      <c r="N32" s="191">
        <v>2000</v>
      </c>
      <c r="O32" s="187"/>
    </row>
    <row r="33" spans="1:15" s="176" customFormat="1" ht="14.25" customHeight="1">
      <c r="A33" s="168">
        <v>51800</v>
      </c>
      <c r="B33" s="190" t="s">
        <v>185</v>
      </c>
      <c r="C33" s="168"/>
      <c r="D33" s="171">
        <v>0</v>
      </c>
      <c r="E33" s="172">
        <v>100</v>
      </c>
      <c r="F33" s="172">
        <v>0</v>
      </c>
      <c r="G33" s="172">
        <v>1000</v>
      </c>
      <c r="H33" s="171">
        <v>998</v>
      </c>
      <c r="I33" s="173">
        <v>400</v>
      </c>
      <c r="J33" s="173">
        <v>0</v>
      </c>
      <c r="K33" s="174">
        <v>400</v>
      </c>
      <c r="L33" s="191">
        <v>1500</v>
      </c>
      <c r="M33" s="191">
        <v>1500</v>
      </c>
      <c r="N33" s="191">
        <v>0</v>
      </c>
      <c r="O33" s="187"/>
    </row>
    <row r="34" spans="1:15" s="176" customFormat="1" ht="14.25" customHeight="1">
      <c r="A34" s="168">
        <v>51900</v>
      </c>
      <c r="B34" s="190" t="s">
        <v>76</v>
      </c>
      <c r="C34" s="188"/>
      <c r="D34" s="171">
        <v>266</v>
      </c>
      <c r="E34" s="172">
        <v>1500</v>
      </c>
      <c r="F34" s="172">
        <v>894</v>
      </c>
      <c r="G34" s="172">
        <v>1800</v>
      </c>
      <c r="H34" s="171">
        <v>215</v>
      </c>
      <c r="I34" s="173">
        <v>800</v>
      </c>
      <c r="J34" s="173">
        <v>655</v>
      </c>
      <c r="K34" s="174">
        <v>950</v>
      </c>
      <c r="L34" s="191">
        <v>1000</v>
      </c>
      <c r="M34" s="191">
        <v>1000</v>
      </c>
      <c r="N34" s="191">
        <v>1000</v>
      </c>
      <c r="O34" s="187"/>
    </row>
    <row r="35" spans="1:15" s="176" customFormat="1" ht="14.25" customHeight="1">
      <c r="A35" s="188">
        <v>52000</v>
      </c>
      <c r="B35" s="170" t="s">
        <v>77</v>
      </c>
      <c r="C35" s="188"/>
      <c r="D35" s="171">
        <v>0</v>
      </c>
      <c r="E35" s="172">
        <v>800</v>
      </c>
      <c r="F35" s="172">
        <v>390</v>
      </c>
      <c r="G35" s="172">
        <v>800</v>
      </c>
      <c r="H35" s="171">
        <v>0</v>
      </c>
      <c r="I35" s="173"/>
      <c r="J35" s="173"/>
      <c r="K35" s="174">
        <v>0</v>
      </c>
      <c r="L35" s="191">
        <v>750</v>
      </c>
      <c r="M35" s="191">
        <v>750</v>
      </c>
      <c r="N35" s="191">
        <v>750</v>
      </c>
      <c r="O35" s="187"/>
    </row>
    <row r="36" spans="1:15" s="176" customFormat="1" ht="14.25" customHeight="1">
      <c r="A36" s="194">
        <v>52010</v>
      </c>
      <c r="B36" s="195" t="s">
        <v>78</v>
      </c>
      <c r="C36" s="196"/>
      <c r="D36" s="197"/>
      <c r="E36" s="198"/>
      <c r="F36" s="198"/>
      <c r="G36" s="198"/>
      <c r="H36" s="197"/>
      <c r="I36" s="173"/>
      <c r="J36" s="173"/>
      <c r="K36" s="199"/>
      <c r="L36" s="191">
        <v>350</v>
      </c>
      <c r="M36" s="191">
        <v>350</v>
      </c>
      <c r="N36" s="191">
        <v>350</v>
      </c>
      <c r="O36" s="187"/>
    </row>
    <row r="37" spans="1:15" s="176" customFormat="1" ht="14.25" customHeight="1">
      <c r="A37" s="194">
        <v>521</v>
      </c>
      <c r="B37" s="195" t="s">
        <v>79</v>
      </c>
      <c r="C37" s="196"/>
      <c r="D37" s="197">
        <v>0</v>
      </c>
      <c r="E37" s="198">
        <v>0</v>
      </c>
      <c r="F37" s="198">
        <v>0</v>
      </c>
      <c r="G37" s="198">
        <v>0</v>
      </c>
      <c r="H37" s="197">
        <v>0</v>
      </c>
      <c r="I37" s="173"/>
      <c r="J37" s="173"/>
      <c r="K37" s="199"/>
      <c r="L37" s="191"/>
      <c r="M37" s="191"/>
      <c r="N37" s="191"/>
      <c r="O37" s="187"/>
    </row>
    <row r="38" spans="1:15" s="176" customFormat="1" ht="14.25" customHeight="1">
      <c r="A38" s="205"/>
      <c r="B38" s="206" t="s">
        <v>186</v>
      </c>
      <c r="C38" s="207"/>
      <c r="D38" s="197"/>
      <c r="E38" s="198"/>
      <c r="F38" s="198"/>
      <c r="G38" s="198"/>
      <c r="H38" s="197"/>
      <c r="I38" s="173"/>
      <c r="J38" s="173"/>
      <c r="K38" s="199"/>
      <c r="L38" s="191"/>
      <c r="M38" s="191">
        <v>3261</v>
      </c>
      <c r="N38" s="191">
        <v>17305</v>
      </c>
      <c r="O38" s="187"/>
    </row>
    <row r="39" spans="1:15" s="176" customFormat="1" ht="14.25" customHeight="1">
      <c r="A39" s="205">
        <v>52100</v>
      </c>
      <c r="B39" s="208" t="s">
        <v>183</v>
      </c>
      <c r="C39" s="208" t="s">
        <v>195</v>
      </c>
      <c r="D39" s="171">
        <v>54616</v>
      </c>
      <c r="E39" s="172"/>
      <c r="F39" s="172"/>
      <c r="G39" s="172">
        <v>0</v>
      </c>
      <c r="H39" s="171">
        <v>0</v>
      </c>
      <c r="I39" s="173">
        <v>15400</v>
      </c>
      <c r="J39" s="173">
        <v>0</v>
      </c>
      <c r="K39" s="209">
        <v>15400</v>
      </c>
      <c r="L39" s="191">
        <v>15400</v>
      </c>
      <c r="M39" s="191">
        <v>20000</v>
      </c>
      <c r="N39" s="191">
        <v>30000</v>
      </c>
      <c r="O39" s="187"/>
    </row>
    <row r="40" spans="1:15" s="176" customFormat="1" ht="14.25" customHeight="1">
      <c r="A40" s="200"/>
      <c r="B40" s="201" t="s">
        <v>80</v>
      </c>
      <c r="C40" s="202"/>
      <c r="D40" s="182">
        <v>107271</v>
      </c>
      <c r="E40" s="210">
        <v>57500</v>
      </c>
      <c r="F40" s="210">
        <v>50446</v>
      </c>
      <c r="G40" s="210">
        <v>85210</v>
      </c>
      <c r="H40" s="210">
        <v>80944</v>
      </c>
      <c r="I40" s="210">
        <v>105300</v>
      </c>
      <c r="J40" s="210">
        <v>64589</v>
      </c>
      <c r="K40" s="203">
        <v>105190</v>
      </c>
      <c r="L40" s="184">
        <f>SUM(L27:L39)</f>
        <v>150480.136</v>
      </c>
      <c r="M40" s="184">
        <f>SUM(M27:M39)</f>
        <v>158341.136</v>
      </c>
      <c r="N40" s="184">
        <f>SUM(N27:N39)</f>
        <v>180525.18</v>
      </c>
      <c r="O40" s="187"/>
    </row>
    <row r="41" spans="1:15" ht="9.75" customHeight="1">
      <c r="A41" s="112" t="s">
        <v>198</v>
      </c>
      <c r="B41" s="112"/>
      <c r="C41" s="112"/>
      <c r="D41" s="36"/>
      <c r="O41" s="108"/>
    </row>
    <row r="42" spans="1:15" ht="9.75" customHeight="1">
      <c r="A42" s="122" t="s">
        <v>194</v>
      </c>
      <c r="B42" s="122"/>
      <c r="C42" s="122"/>
      <c r="F42" s="40"/>
      <c r="G42" s="40"/>
      <c r="H42" s="36"/>
      <c r="I42" s="40"/>
      <c r="J42" s="40"/>
      <c r="K42" s="73"/>
      <c r="O42" s="108"/>
    </row>
    <row r="43" spans="1:15" ht="10.5" customHeight="1">
      <c r="A43" s="144" t="s">
        <v>197</v>
      </c>
      <c r="B43" s="144"/>
      <c r="C43" s="144"/>
      <c r="D43" s="144"/>
      <c r="E43" s="144"/>
      <c r="F43" s="144"/>
      <c r="G43" s="144"/>
      <c r="H43" s="36"/>
      <c r="I43" s="40"/>
      <c r="J43" s="40"/>
      <c r="K43" s="73"/>
      <c r="M43" s="158" t="s">
        <v>209</v>
      </c>
      <c r="O43" s="108"/>
    </row>
    <row r="44" spans="1:15" ht="9.75" customHeight="1">
      <c r="A44" s="36" t="s">
        <v>196</v>
      </c>
      <c r="B44" s="40"/>
      <c r="C44" s="40"/>
      <c r="E44" s="36"/>
      <c r="F44" s="40"/>
      <c r="G44" s="40"/>
      <c r="H44" s="36"/>
      <c r="I44" s="40"/>
      <c r="J44" s="40"/>
      <c r="K44" s="73"/>
      <c r="O44" s="108"/>
    </row>
    <row r="45" spans="1:15" ht="12">
      <c r="A45" s="40"/>
      <c r="B45" s="40"/>
      <c r="C45" s="40"/>
      <c r="E45" s="36"/>
      <c r="F45" s="40"/>
      <c r="G45" s="40"/>
      <c r="H45" s="36"/>
      <c r="I45" s="40"/>
      <c r="J45" s="40"/>
      <c r="K45" s="73"/>
      <c r="O45" s="108"/>
    </row>
    <row r="46" spans="1:15" ht="5.25" customHeight="1">
      <c r="A46" s="40"/>
      <c r="B46" s="40"/>
      <c r="C46" s="40"/>
      <c r="E46" s="36"/>
      <c r="F46" s="40"/>
      <c r="G46" s="40"/>
      <c r="H46" s="36"/>
      <c r="I46" s="40"/>
      <c r="J46" s="40"/>
      <c r="K46" s="73"/>
      <c r="O46" s="108"/>
    </row>
    <row r="47" spans="1:15" ht="12">
      <c r="A47" s="36"/>
      <c r="B47" s="36"/>
      <c r="C47" s="36"/>
      <c r="D47" s="77"/>
      <c r="E47" s="78"/>
      <c r="F47" s="78"/>
      <c r="G47" s="78"/>
      <c r="H47" s="73"/>
      <c r="I47" s="79"/>
      <c r="J47" s="79"/>
      <c r="K47" s="90"/>
      <c r="L47" s="113"/>
      <c r="M47" s="113"/>
      <c r="N47" s="113"/>
      <c r="O47" s="108"/>
    </row>
    <row r="48" spans="1:15" ht="12">
      <c r="A48" s="31" t="s">
        <v>31</v>
      </c>
      <c r="B48" s="32"/>
      <c r="C48" s="80" t="s">
        <v>81</v>
      </c>
      <c r="D48" s="80"/>
      <c r="E48" s="81"/>
      <c r="F48" s="81"/>
      <c r="G48" s="81"/>
      <c r="H48" s="32" t="s">
        <v>82</v>
      </c>
      <c r="I48" s="34"/>
      <c r="J48" s="34"/>
      <c r="K48" s="100"/>
      <c r="N48" s="115"/>
      <c r="O48" s="108"/>
    </row>
    <row r="49" spans="1:15" ht="12">
      <c r="A49" s="65" t="s">
        <v>68</v>
      </c>
      <c r="B49" s="36"/>
      <c r="C49" s="73"/>
      <c r="D49" s="77"/>
      <c r="E49" s="78"/>
      <c r="F49" s="78"/>
      <c r="G49" s="78"/>
      <c r="H49" s="36"/>
      <c r="I49" s="40"/>
      <c r="J49" s="40"/>
      <c r="K49" s="109"/>
      <c r="N49" s="108"/>
      <c r="O49" s="108"/>
    </row>
    <row r="50" spans="1:15" ht="12">
      <c r="A50" s="42"/>
      <c r="B50" s="32"/>
      <c r="C50" s="32"/>
      <c r="D50" s="44" t="s">
        <v>38</v>
      </c>
      <c r="E50" s="45" t="s">
        <v>39</v>
      </c>
      <c r="F50" s="46" t="s">
        <v>39</v>
      </c>
      <c r="G50" s="103" t="s">
        <v>40</v>
      </c>
      <c r="H50" s="48" t="s">
        <v>40</v>
      </c>
      <c r="I50" s="104" t="s">
        <v>41</v>
      </c>
      <c r="J50" s="50" t="s">
        <v>41</v>
      </c>
      <c r="K50" s="64" t="s">
        <v>42</v>
      </c>
      <c r="L50" s="41" t="s">
        <v>43</v>
      </c>
      <c r="M50" s="120" t="s">
        <v>69</v>
      </c>
      <c r="N50" s="116"/>
      <c r="O50" s="108"/>
    </row>
    <row r="51" spans="1:15" ht="13.5" thickBot="1">
      <c r="A51" s="82" t="s">
        <v>83</v>
      </c>
      <c r="B51" s="54"/>
      <c r="C51" s="54"/>
      <c r="D51" s="56" t="s">
        <v>47</v>
      </c>
      <c r="E51" s="101" t="s">
        <v>48</v>
      </c>
      <c r="F51" s="57" t="s">
        <v>47</v>
      </c>
      <c r="G51" s="105" t="s">
        <v>48</v>
      </c>
      <c r="H51" s="102" t="s">
        <v>47</v>
      </c>
      <c r="I51" s="106" t="s">
        <v>48</v>
      </c>
      <c r="J51" s="60" t="s">
        <v>47</v>
      </c>
      <c r="K51" s="64" t="s">
        <v>49</v>
      </c>
      <c r="L51" s="74" t="s">
        <v>50</v>
      </c>
      <c r="M51" s="121" t="s">
        <v>51</v>
      </c>
      <c r="N51" s="165" t="s">
        <v>45</v>
      </c>
      <c r="O51" s="108"/>
    </row>
    <row r="52" spans="1:15" ht="12.75" thickTop="1">
      <c r="A52" s="83"/>
      <c r="B52" s="84"/>
      <c r="C52" s="85"/>
      <c r="D52" s="86"/>
      <c r="E52" s="87"/>
      <c r="F52" s="87"/>
      <c r="G52" s="87"/>
      <c r="H52" s="88"/>
      <c r="I52" s="89"/>
      <c r="J52" s="89"/>
      <c r="K52" s="62"/>
      <c r="L52" s="36"/>
      <c r="M52" s="36"/>
      <c r="N52" s="167"/>
      <c r="O52" s="108"/>
    </row>
    <row r="53" spans="1:15" s="176" customFormat="1" ht="13.5" customHeight="1">
      <c r="A53" s="168">
        <v>52500</v>
      </c>
      <c r="B53" s="169" t="s">
        <v>84</v>
      </c>
      <c r="C53" s="170"/>
      <c r="D53" s="171">
        <v>1007</v>
      </c>
      <c r="E53" s="172">
        <v>800</v>
      </c>
      <c r="F53" s="172">
        <v>1182</v>
      </c>
      <c r="G53" s="172">
        <v>1200</v>
      </c>
      <c r="H53" s="171">
        <v>1518</v>
      </c>
      <c r="I53" s="173">
        <v>1200</v>
      </c>
      <c r="J53" s="173">
        <v>786</v>
      </c>
      <c r="K53" s="174">
        <v>1200</v>
      </c>
      <c r="L53" s="171">
        <v>1500</v>
      </c>
      <c r="M53" s="171">
        <v>1500</v>
      </c>
      <c r="N53" s="171">
        <v>1500</v>
      </c>
      <c r="O53" s="187"/>
    </row>
    <row r="54" spans="1:15" s="176" customFormat="1" ht="13.5" customHeight="1">
      <c r="A54" s="168">
        <v>52600</v>
      </c>
      <c r="B54" s="169" t="s">
        <v>85</v>
      </c>
      <c r="C54" s="170"/>
      <c r="D54" s="171">
        <v>3971</v>
      </c>
      <c r="E54" s="172">
        <v>5000</v>
      </c>
      <c r="F54" s="172">
        <v>6781</v>
      </c>
      <c r="G54" s="172">
        <v>6000</v>
      </c>
      <c r="H54" s="171">
        <v>5416</v>
      </c>
      <c r="I54" s="173">
        <v>7000</v>
      </c>
      <c r="J54" s="173">
        <v>3419</v>
      </c>
      <c r="K54" s="174">
        <v>5500</v>
      </c>
      <c r="L54" s="171">
        <v>6000</v>
      </c>
      <c r="M54" s="171">
        <v>6000</v>
      </c>
      <c r="N54" s="171">
        <v>6000</v>
      </c>
      <c r="O54" s="187"/>
    </row>
    <row r="55" spans="1:15" s="176" customFormat="1" ht="13.5" customHeight="1">
      <c r="A55" s="168">
        <v>52700</v>
      </c>
      <c r="B55" s="169" t="s">
        <v>86</v>
      </c>
      <c r="C55" s="170"/>
      <c r="D55" s="171">
        <v>28504</v>
      </c>
      <c r="E55" s="172">
        <v>25000</v>
      </c>
      <c r="F55" s="172">
        <v>22477</v>
      </c>
      <c r="G55" s="172">
        <v>27334</v>
      </c>
      <c r="H55" s="171">
        <v>22760</v>
      </c>
      <c r="I55" s="173">
        <v>18500</v>
      </c>
      <c r="J55" s="173">
        <v>16229</v>
      </c>
      <c r="K55" s="174">
        <v>21800</v>
      </c>
      <c r="L55" s="171">
        <v>23000</v>
      </c>
      <c r="M55" s="171">
        <v>23000</v>
      </c>
      <c r="N55" s="171">
        <v>23000</v>
      </c>
      <c r="O55" s="187"/>
    </row>
    <row r="56" spans="1:15" s="176" customFormat="1" ht="13.5" customHeight="1">
      <c r="A56" s="168">
        <v>53000</v>
      </c>
      <c r="B56" s="169" t="s">
        <v>87</v>
      </c>
      <c r="C56" s="170"/>
      <c r="D56" s="171">
        <v>11589</v>
      </c>
      <c r="E56" s="172">
        <v>13500</v>
      </c>
      <c r="F56" s="172">
        <v>15523</v>
      </c>
      <c r="G56" s="172">
        <v>11500</v>
      </c>
      <c r="H56" s="171">
        <v>13025</v>
      </c>
      <c r="I56" s="173">
        <v>13500</v>
      </c>
      <c r="J56" s="173">
        <v>11311</v>
      </c>
      <c r="K56" s="174">
        <v>15100</v>
      </c>
      <c r="L56" s="171">
        <v>15000</v>
      </c>
      <c r="M56" s="171">
        <v>15000</v>
      </c>
      <c r="N56" s="171">
        <v>15000</v>
      </c>
      <c r="O56" s="187"/>
    </row>
    <row r="57" spans="1:15" s="176" customFormat="1" ht="13.5" customHeight="1">
      <c r="A57" s="212">
        <v>53500</v>
      </c>
      <c r="B57" s="169" t="s">
        <v>88</v>
      </c>
      <c r="C57" s="170"/>
      <c r="D57" s="171">
        <v>1050</v>
      </c>
      <c r="E57" s="172">
        <v>1400</v>
      </c>
      <c r="F57" s="172">
        <v>981</v>
      </c>
      <c r="G57" s="172">
        <v>1400</v>
      </c>
      <c r="H57" s="171">
        <v>1400</v>
      </c>
      <c r="I57" s="173">
        <v>600</v>
      </c>
      <c r="J57" s="173">
        <v>350</v>
      </c>
      <c r="K57" s="174">
        <v>750</v>
      </c>
      <c r="L57" s="171">
        <v>1000</v>
      </c>
      <c r="M57" s="186">
        <v>700</v>
      </c>
      <c r="N57" s="186">
        <v>700</v>
      </c>
      <c r="O57" s="187"/>
    </row>
    <row r="58" spans="1:15" s="176" customFormat="1" ht="13.5" customHeight="1">
      <c r="A58" s="212">
        <v>53800</v>
      </c>
      <c r="B58" s="169" t="s">
        <v>89</v>
      </c>
      <c r="C58" s="170"/>
      <c r="D58" s="171">
        <v>7482</v>
      </c>
      <c r="E58" s="172">
        <v>6000</v>
      </c>
      <c r="F58" s="172">
        <v>4484</v>
      </c>
      <c r="G58" s="172">
        <v>4500</v>
      </c>
      <c r="H58" s="171">
        <v>3479</v>
      </c>
      <c r="I58" s="173">
        <v>3200</v>
      </c>
      <c r="J58" s="173">
        <v>2244</v>
      </c>
      <c r="K58" s="174">
        <v>2244</v>
      </c>
      <c r="L58" s="171">
        <v>2500</v>
      </c>
      <c r="M58" s="176">
        <v>3000</v>
      </c>
      <c r="N58" s="216">
        <v>3000</v>
      </c>
      <c r="O58" s="187"/>
    </row>
    <row r="59" spans="1:15" s="176" customFormat="1" ht="13.5" customHeight="1">
      <c r="A59" s="168">
        <v>54000</v>
      </c>
      <c r="B59" s="169" t="s">
        <v>90</v>
      </c>
      <c r="C59" s="170"/>
      <c r="D59" s="171">
        <v>1437</v>
      </c>
      <c r="E59" s="172">
        <v>5000</v>
      </c>
      <c r="F59" s="172">
        <v>2212</v>
      </c>
      <c r="G59" s="172">
        <v>4740</v>
      </c>
      <c r="H59" s="171">
        <v>4872</v>
      </c>
      <c r="I59" s="173">
        <v>3000</v>
      </c>
      <c r="J59" s="173">
        <v>2111</v>
      </c>
      <c r="K59" s="174">
        <v>2500</v>
      </c>
      <c r="L59" s="171">
        <v>3000</v>
      </c>
      <c r="M59" s="171">
        <v>3000</v>
      </c>
      <c r="N59" s="171">
        <v>2500</v>
      </c>
      <c r="O59" s="187"/>
    </row>
    <row r="60" spans="1:15" s="176" customFormat="1" ht="13.5" customHeight="1">
      <c r="A60" s="168">
        <v>54100</v>
      </c>
      <c r="B60" s="169" t="s">
        <v>91</v>
      </c>
      <c r="C60" s="170"/>
      <c r="D60" s="171">
        <v>0</v>
      </c>
      <c r="E60" s="172">
        <v>120</v>
      </c>
      <c r="F60" s="172">
        <v>220</v>
      </c>
      <c r="G60" s="172">
        <v>350</v>
      </c>
      <c r="H60" s="171">
        <v>285</v>
      </c>
      <c r="I60" s="173">
        <v>300</v>
      </c>
      <c r="J60" s="173">
        <v>160</v>
      </c>
      <c r="K60" s="174">
        <v>300</v>
      </c>
      <c r="L60" s="171">
        <v>250</v>
      </c>
      <c r="M60" s="171">
        <v>250</v>
      </c>
      <c r="N60" s="171">
        <v>250</v>
      </c>
      <c r="O60" s="187"/>
    </row>
    <row r="61" spans="1:15" s="176" customFormat="1" ht="13.5" customHeight="1">
      <c r="A61" s="168">
        <v>55000</v>
      </c>
      <c r="B61" s="169" t="s">
        <v>92</v>
      </c>
      <c r="C61" s="170"/>
      <c r="D61" s="171">
        <v>1226</v>
      </c>
      <c r="E61" s="172">
        <v>0</v>
      </c>
      <c r="F61" s="172">
        <v>0</v>
      </c>
      <c r="G61" s="172">
        <v>0</v>
      </c>
      <c r="H61" s="171">
        <v>30</v>
      </c>
      <c r="I61" s="173">
        <v>0</v>
      </c>
      <c r="J61" s="173">
        <v>15</v>
      </c>
      <c r="K61" s="174">
        <v>15</v>
      </c>
      <c r="L61" s="171">
        <v>45</v>
      </c>
      <c r="M61" s="171">
        <v>45</v>
      </c>
      <c r="N61" s="171">
        <v>0</v>
      </c>
      <c r="O61" s="187"/>
    </row>
    <row r="62" spans="1:15" s="176" customFormat="1" ht="13.5" customHeight="1">
      <c r="A62" s="217">
        <v>56000</v>
      </c>
      <c r="B62" s="169" t="s">
        <v>93</v>
      </c>
      <c r="C62" s="170"/>
      <c r="D62" s="171">
        <v>4258</v>
      </c>
      <c r="E62" s="172">
        <v>14000</v>
      </c>
      <c r="F62" s="172">
        <v>15420</v>
      </c>
      <c r="G62" s="172">
        <v>8000</v>
      </c>
      <c r="H62" s="171">
        <v>2820</v>
      </c>
      <c r="I62" s="173">
        <v>8000</v>
      </c>
      <c r="J62" s="173">
        <v>15137</v>
      </c>
      <c r="K62" s="174">
        <v>16500</v>
      </c>
      <c r="L62" s="171">
        <v>8000</v>
      </c>
      <c r="M62" s="218">
        <v>8000</v>
      </c>
      <c r="N62" s="218">
        <v>8000</v>
      </c>
      <c r="O62" s="187"/>
    </row>
    <row r="63" spans="1:15" s="176" customFormat="1" ht="13.5" customHeight="1">
      <c r="A63" s="217">
        <v>56500</v>
      </c>
      <c r="B63" s="169" t="s">
        <v>94</v>
      </c>
      <c r="C63" s="170"/>
      <c r="D63" s="171">
        <v>1656</v>
      </c>
      <c r="E63" s="172">
        <v>10000</v>
      </c>
      <c r="F63" s="172">
        <v>7583</v>
      </c>
      <c r="G63" s="172">
        <v>10000</v>
      </c>
      <c r="H63" s="171">
        <v>3176</v>
      </c>
      <c r="I63" s="173">
        <v>7000</v>
      </c>
      <c r="J63" s="173">
        <v>332</v>
      </c>
      <c r="K63" s="174">
        <v>1000</v>
      </c>
      <c r="L63" s="171">
        <v>8000</v>
      </c>
      <c r="M63" s="218">
        <v>8000</v>
      </c>
      <c r="N63" s="218">
        <v>8000</v>
      </c>
      <c r="O63" s="187"/>
    </row>
    <row r="64" spans="1:15" s="176" customFormat="1" ht="13.5" customHeight="1">
      <c r="A64" s="168">
        <v>57000</v>
      </c>
      <c r="B64" s="169" t="s">
        <v>95</v>
      </c>
      <c r="C64" s="170"/>
      <c r="D64" s="171">
        <v>16206</v>
      </c>
      <c r="E64" s="172">
        <v>500</v>
      </c>
      <c r="F64" s="172">
        <v>1264</v>
      </c>
      <c r="G64" s="172">
        <v>700</v>
      </c>
      <c r="H64" s="171">
        <v>59</v>
      </c>
      <c r="I64" s="173">
        <v>100</v>
      </c>
      <c r="J64" s="173">
        <v>0</v>
      </c>
      <c r="K64" s="174">
        <v>100</v>
      </c>
      <c r="L64" s="171">
        <v>100</v>
      </c>
      <c r="M64" s="171">
        <v>100</v>
      </c>
      <c r="N64" s="171">
        <v>100</v>
      </c>
      <c r="O64" s="187"/>
    </row>
    <row r="65" spans="1:15" s="176" customFormat="1" ht="13.5" customHeight="1">
      <c r="A65" s="168">
        <v>57500</v>
      </c>
      <c r="B65" s="169" t="s">
        <v>96</v>
      </c>
      <c r="C65" s="170"/>
      <c r="D65" s="171">
        <v>11545</v>
      </c>
      <c r="E65" s="172">
        <v>10000</v>
      </c>
      <c r="F65" s="172">
        <v>9162</v>
      </c>
      <c r="G65" s="172">
        <v>10000</v>
      </c>
      <c r="H65" s="171">
        <v>10676</v>
      </c>
      <c r="I65" s="173">
        <v>10000</v>
      </c>
      <c r="J65" s="173">
        <v>7426</v>
      </c>
      <c r="K65" s="174">
        <v>11100</v>
      </c>
      <c r="L65" s="171">
        <v>12000</v>
      </c>
      <c r="M65" s="171">
        <v>12000</v>
      </c>
      <c r="N65" s="171">
        <v>12000</v>
      </c>
      <c r="O65" s="187"/>
    </row>
    <row r="66" spans="1:15" s="176" customFormat="1" ht="13.5" customHeight="1">
      <c r="A66" s="168">
        <v>58000</v>
      </c>
      <c r="B66" s="169" t="s">
        <v>97</v>
      </c>
      <c r="C66" s="170"/>
      <c r="D66" s="171">
        <v>5311</v>
      </c>
      <c r="E66" s="172">
        <v>3200</v>
      </c>
      <c r="F66" s="172">
        <v>1819</v>
      </c>
      <c r="G66" s="172">
        <v>806</v>
      </c>
      <c r="H66" s="171">
        <v>805</v>
      </c>
      <c r="I66" s="173">
        <v>1500</v>
      </c>
      <c r="J66" s="173">
        <v>0</v>
      </c>
      <c r="K66" s="174">
        <v>1000</v>
      </c>
      <c r="L66" s="191">
        <v>3000</v>
      </c>
      <c r="M66" s="191">
        <v>3000</v>
      </c>
      <c r="N66" s="191">
        <v>1000</v>
      </c>
      <c r="O66" s="187"/>
    </row>
    <row r="67" spans="1:15" s="176" customFormat="1" ht="13.5" customHeight="1">
      <c r="A67" s="168">
        <v>58400</v>
      </c>
      <c r="B67" s="169" t="s">
        <v>98</v>
      </c>
      <c r="C67" s="170"/>
      <c r="D67" s="171">
        <v>0</v>
      </c>
      <c r="E67" s="172">
        <v>72000</v>
      </c>
      <c r="F67" s="172">
        <v>65315</v>
      </c>
      <c r="G67" s="172">
        <v>1700</v>
      </c>
      <c r="H67" s="171">
        <v>1682</v>
      </c>
      <c r="I67" s="173">
        <v>1700</v>
      </c>
      <c r="J67" s="173">
        <v>0</v>
      </c>
      <c r="K67" s="174">
        <v>1700</v>
      </c>
      <c r="L67" s="191">
        <v>0</v>
      </c>
      <c r="M67" s="191">
        <v>0</v>
      </c>
      <c r="N67" s="191">
        <v>0</v>
      </c>
      <c r="O67" s="187"/>
    </row>
    <row r="68" spans="1:15" s="176" customFormat="1" ht="13.5" customHeight="1">
      <c r="A68" s="168">
        <v>585</v>
      </c>
      <c r="B68" s="169" t="s">
        <v>99</v>
      </c>
      <c r="C68" s="170"/>
      <c r="D68" s="171">
        <v>0</v>
      </c>
      <c r="E68" s="172">
        <v>0</v>
      </c>
      <c r="F68" s="172">
        <v>0</v>
      </c>
      <c r="G68" s="172"/>
      <c r="H68" s="171">
        <v>0</v>
      </c>
      <c r="I68" s="173">
        <v>0</v>
      </c>
      <c r="J68" s="173">
        <v>0</v>
      </c>
      <c r="K68" s="174"/>
      <c r="L68" s="191">
        <v>0</v>
      </c>
      <c r="M68" s="191">
        <v>0</v>
      </c>
      <c r="N68" s="191">
        <v>0</v>
      </c>
      <c r="O68" s="187"/>
    </row>
    <row r="69" spans="1:15" s="176" customFormat="1" ht="13.5" customHeight="1">
      <c r="A69" s="168">
        <v>58600</v>
      </c>
      <c r="B69" s="262" t="s">
        <v>100</v>
      </c>
      <c r="C69" s="263"/>
      <c r="D69" s="171">
        <v>6276</v>
      </c>
      <c r="E69" s="172">
        <v>12600</v>
      </c>
      <c r="F69" s="172">
        <v>12442</v>
      </c>
      <c r="G69" s="172">
        <v>13000</v>
      </c>
      <c r="H69" s="171">
        <v>12442</v>
      </c>
      <c r="I69" s="173">
        <v>14500</v>
      </c>
      <c r="J69" s="173">
        <v>14110</v>
      </c>
      <c r="K69" s="174">
        <v>14110</v>
      </c>
      <c r="L69" s="191">
        <v>14500</v>
      </c>
      <c r="M69" s="219">
        <v>14500</v>
      </c>
      <c r="N69" s="219">
        <v>14500</v>
      </c>
      <c r="O69" s="187"/>
    </row>
    <row r="70" spans="1:15" s="176" customFormat="1" ht="13.5" customHeight="1">
      <c r="A70" s="168">
        <v>58700</v>
      </c>
      <c r="B70" s="169" t="s">
        <v>101</v>
      </c>
      <c r="C70" s="170"/>
      <c r="D70" s="171">
        <v>0</v>
      </c>
      <c r="E70" s="172">
        <v>0</v>
      </c>
      <c r="F70" s="172">
        <v>0</v>
      </c>
      <c r="G70" s="172">
        <v>5000</v>
      </c>
      <c r="H70" s="171">
        <v>0</v>
      </c>
      <c r="I70" s="173">
        <v>0</v>
      </c>
      <c r="J70" s="173">
        <v>0</v>
      </c>
      <c r="K70" s="174">
        <v>0</v>
      </c>
      <c r="L70" s="191">
        <v>0</v>
      </c>
      <c r="M70" s="191">
        <v>0</v>
      </c>
      <c r="N70" s="191">
        <v>0</v>
      </c>
      <c r="O70" s="187"/>
    </row>
    <row r="71" spans="1:15" s="176" customFormat="1" ht="13.5" customHeight="1">
      <c r="A71" s="168">
        <v>58900</v>
      </c>
      <c r="B71" s="169" t="s">
        <v>102</v>
      </c>
      <c r="C71" s="170"/>
      <c r="D71" s="171">
        <v>0</v>
      </c>
      <c r="E71" s="172">
        <v>29500</v>
      </c>
      <c r="F71" s="172">
        <v>24956</v>
      </c>
      <c r="G71" s="172"/>
      <c r="H71" s="171">
        <v>0</v>
      </c>
      <c r="I71" s="173">
        <v>0</v>
      </c>
      <c r="J71" s="173">
        <v>0</v>
      </c>
      <c r="K71" s="174">
        <v>0</v>
      </c>
      <c r="L71" s="191">
        <v>0</v>
      </c>
      <c r="M71" s="191">
        <v>0</v>
      </c>
      <c r="N71" s="191">
        <v>0</v>
      </c>
      <c r="O71" s="187"/>
    </row>
    <row r="72" spans="1:15" s="176" customFormat="1" ht="13.5" customHeight="1">
      <c r="A72" s="220">
        <v>59000</v>
      </c>
      <c r="B72" s="169" t="s">
        <v>103</v>
      </c>
      <c r="C72" s="170"/>
      <c r="D72" s="171">
        <v>0</v>
      </c>
      <c r="E72" s="172">
        <v>5200</v>
      </c>
      <c r="F72" s="172">
        <v>8537</v>
      </c>
      <c r="G72" s="172">
        <v>5800</v>
      </c>
      <c r="H72" s="171">
        <v>5743</v>
      </c>
      <c r="I72" s="173">
        <v>6000</v>
      </c>
      <c r="J72" s="173">
        <v>0</v>
      </c>
      <c r="K72" s="174">
        <v>6000</v>
      </c>
      <c r="L72" s="191">
        <v>6000</v>
      </c>
      <c r="M72" s="186">
        <v>0</v>
      </c>
      <c r="N72" s="186">
        <v>0</v>
      </c>
      <c r="O72" s="187"/>
    </row>
    <row r="73" spans="1:15" s="176" customFormat="1" ht="13.5" customHeight="1">
      <c r="A73" s="220">
        <v>59100</v>
      </c>
      <c r="B73" s="169" t="s">
        <v>104</v>
      </c>
      <c r="C73" s="170"/>
      <c r="D73" s="171">
        <v>0</v>
      </c>
      <c r="E73" s="172">
        <v>10980</v>
      </c>
      <c r="F73" s="172">
        <v>0</v>
      </c>
      <c r="G73" s="172">
        <v>10000</v>
      </c>
      <c r="H73" s="171">
        <v>9450</v>
      </c>
      <c r="I73" s="173">
        <v>7000</v>
      </c>
      <c r="J73" s="173">
        <v>0</v>
      </c>
      <c r="K73" s="174">
        <v>7000</v>
      </c>
      <c r="L73" s="191">
        <v>10000</v>
      </c>
      <c r="M73" s="219">
        <v>16000</v>
      </c>
      <c r="N73" s="219">
        <v>16000</v>
      </c>
      <c r="O73" s="187"/>
    </row>
    <row r="74" spans="1:15" s="176" customFormat="1" ht="13.5" customHeight="1">
      <c r="A74" s="175">
        <v>59200</v>
      </c>
      <c r="B74" s="189" t="s">
        <v>105</v>
      </c>
      <c r="C74" s="221"/>
      <c r="D74" s="222">
        <v>0</v>
      </c>
      <c r="E74" s="223">
        <v>0</v>
      </c>
      <c r="F74" s="223">
        <v>0</v>
      </c>
      <c r="G74" s="223">
        <v>0</v>
      </c>
      <c r="H74" s="224">
        <v>0</v>
      </c>
      <c r="I74" s="225">
        <v>8000</v>
      </c>
      <c r="J74" s="225">
        <v>8001</v>
      </c>
      <c r="K74" s="226">
        <v>8001</v>
      </c>
      <c r="L74" s="191">
        <v>0</v>
      </c>
      <c r="M74" s="191">
        <v>0</v>
      </c>
      <c r="N74" s="191">
        <v>0</v>
      </c>
      <c r="O74" s="187"/>
    </row>
    <row r="75" spans="1:15" s="176" customFormat="1" ht="13.5" customHeight="1">
      <c r="A75" s="168" t="s">
        <v>216</v>
      </c>
      <c r="B75" s="227"/>
      <c r="C75" s="228"/>
      <c r="D75" s="184">
        <v>101518</v>
      </c>
      <c r="E75" s="184">
        <v>224800</v>
      </c>
      <c r="F75" s="184">
        <v>200358</v>
      </c>
      <c r="G75" s="184">
        <v>122030</v>
      </c>
      <c r="H75" s="184">
        <v>99638</v>
      </c>
      <c r="I75" s="184">
        <v>111100</v>
      </c>
      <c r="J75" s="184">
        <v>81631</v>
      </c>
      <c r="K75" s="174">
        <v>115920</v>
      </c>
      <c r="L75" s="191">
        <f>SUM(L53:L74)</f>
        <v>113895</v>
      </c>
      <c r="M75" s="191">
        <f>SUM(M53:M74)</f>
        <v>114095</v>
      </c>
      <c r="N75" s="191">
        <f>SUM(N53:N74)</f>
        <v>111550</v>
      </c>
      <c r="O75" s="187"/>
    </row>
    <row r="76" spans="1:15" s="176" customFormat="1" ht="13.5" customHeight="1">
      <c r="A76" s="175"/>
      <c r="B76" s="169"/>
      <c r="C76" s="170"/>
      <c r="D76" s="171"/>
      <c r="E76" s="172"/>
      <c r="F76" s="229"/>
      <c r="G76" s="229"/>
      <c r="H76" s="183"/>
      <c r="I76" s="230"/>
      <c r="J76" s="230"/>
      <c r="K76" s="231"/>
      <c r="L76" s="191"/>
      <c r="M76" s="191"/>
      <c r="N76" s="192"/>
      <c r="O76" s="187"/>
    </row>
    <row r="77" spans="1:15" s="176" customFormat="1" ht="13.5" customHeight="1">
      <c r="A77" s="202" t="s">
        <v>106</v>
      </c>
      <c r="B77" s="227"/>
      <c r="C77" s="228"/>
      <c r="D77" s="184">
        <v>208789</v>
      </c>
      <c r="E77" s="185">
        <v>282300</v>
      </c>
      <c r="F77" s="184">
        <v>250804</v>
      </c>
      <c r="G77" s="184">
        <v>207240</v>
      </c>
      <c r="H77" s="174">
        <v>180582</v>
      </c>
      <c r="I77" s="184">
        <v>216400</v>
      </c>
      <c r="J77" s="184">
        <v>146220</v>
      </c>
      <c r="K77" s="231">
        <v>221110</v>
      </c>
      <c r="L77" s="191">
        <f>SUM(L40+L75)</f>
        <v>264375.136</v>
      </c>
      <c r="M77" s="232">
        <f>SUM(M40+M75)</f>
        <v>272436.136</v>
      </c>
      <c r="N77" s="232">
        <f>SUM(N40+N75)</f>
        <v>292075.18</v>
      </c>
      <c r="O77" s="187"/>
    </row>
    <row r="78" spans="1:15" s="176" customFormat="1" ht="13.5" customHeight="1">
      <c r="A78" s="233"/>
      <c r="B78" s="227"/>
      <c r="C78" s="228"/>
      <c r="D78" s="184"/>
      <c r="E78" s="185"/>
      <c r="F78" s="234"/>
      <c r="G78" s="234"/>
      <c r="H78" s="174"/>
      <c r="I78" s="235"/>
      <c r="J78" s="235"/>
      <c r="K78" s="231"/>
      <c r="L78" s="191"/>
      <c r="M78" s="191"/>
      <c r="N78" s="192"/>
      <c r="O78" s="187"/>
    </row>
    <row r="79" spans="1:15" ht="15">
      <c r="A79" s="66" t="s">
        <v>107</v>
      </c>
      <c r="B79" s="91"/>
      <c r="C79" s="92"/>
      <c r="D79" s="63">
        <v>25022</v>
      </c>
      <c r="E79" s="67">
        <v>0</v>
      </c>
      <c r="F79" s="93"/>
      <c r="G79" s="93"/>
      <c r="H79" s="75">
        <v>42922</v>
      </c>
      <c r="I79" s="94"/>
      <c r="J79" s="94"/>
      <c r="K79" s="95">
        <v>-17931</v>
      </c>
      <c r="L79" s="95">
        <f>SUM(L22-L77)</f>
        <v>-56325.136</v>
      </c>
      <c r="M79" s="76">
        <f>SUM(M22-M77)</f>
        <v>18197.864</v>
      </c>
      <c r="N79" s="76">
        <f>SUM(N22-N77)</f>
        <v>-0.17999999999301508</v>
      </c>
      <c r="O79" s="108"/>
    </row>
    <row r="80" spans="1:15" ht="12">
      <c r="A80" s="73"/>
      <c r="B80" s="73"/>
      <c r="C80" s="73"/>
      <c r="D80" s="77"/>
      <c r="E80" s="96"/>
      <c r="F80" s="96"/>
      <c r="G80" s="96"/>
      <c r="H80" s="36"/>
      <c r="I80" s="36"/>
      <c r="J80" s="36"/>
      <c r="K80" s="73"/>
      <c r="O80" s="108"/>
    </row>
    <row r="81" spans="4:15" ht="16.5" thickBot="1">
      <c r="D81" s="113" t="s">
        <v>173</v>
      </c>
      <c r="E81" s="113"/>
      <c r="F81" s="113"/>
      <c r="G81" s="113"/>
      <c r="H81" s="113"/>
      <c r="I81" s="113"/>
      <c r="J81" s="113"/>
      <c r="K81" s="145">
        <f>K77-K73-K72-L39</f>
        <v>192710</v>
      </c>
      <c r="O81" s="108"/>
    </row>
    <row r="82" spans="4:15" ht="8.25" customHeight="1" thickTop="1">
      <c r="D82" s="108"/>
      <c r="E82" s="108"/>
      <c r="F82" s="108"/>
      <c r="G82" s="108"/>
      <c r="H82" s="108"/>
      <c r="I82" s="108"/>
      <c r="J82" s="108"/>
      <c r="K82" s="146"/>
      <c r="O82" s="108"/>
    </row>
    <row r="83" spans="9:15" ht="12" customHeight="1">
      <c r="I83" s="143" t="s">
        <v>192</v>
      </c>
      <c r="J83" s="143" t="s">
        <v>193</v>
      </c>
      <c r="K83" s="160" t="s">
        <v>211</v>
      </c>
      <c r="L83" s="162" t="s">
        <v>214</v>
      </c>
      <c r="M83" s="162" t="s">
        <v>69</v>
      </c>
      <c r="O83" s="108"/>
    </row>
    <row r="84" spans="4:15" ht="15.75" thickBot="1">
      <c r="D84" s="113" t="s">
        <v>191</v>
      </c>
      <c r="E84" s="113"/>
      <c r="F84" s="113"/>
      <c r="G84" s="113"/>
      <c r="H84" s="113"/>
      <c r="I84" s="142">
        <v>8000</v>
      </c>
      <c r="J84" s="142">
        <v>8000</v>
      </c>
      <c r="K84" s="159">
        <v>14500</v>
      </c>
      <c r="L84" s="159">
        <v>16000</v>
      </c>
      <c r="M84" s="145">
        <f>M77-M72-I84-J84-K84-L84</f>
        <v>225936.136</v>
      </c>
      <c r="N84" s="24">
        <f>N77-I84-J84-K84-L84</f>
        <v>245575.18</v>
      </c>
      <c r="O84" s="108"/>
    </row>
    <row r="85" spans="1:15" ht="12.75" thickTop="1">
      <c r="A85" s="1" t="s">
        <v>175</v>
      </c>
      <c r="O85" s="108"/>
    </row>
    <row r="86" spans="1:15" ht="12">
      <c r="A86" s="112" t="s">
        <v>198</v>
      </c>
      <c r="B86" s="112"/>
      <c r="C86" s="112"/>
      <c r="I86" s="1" t="s">
        <v>212</v>
      </c>
      <c r="K86" s="24">
        <v>44000000</v>
      </c>
      <c r="O86" s="108"/>
    </row>
    <row r="87" spans="1:15" ht="12">
      <c r="A87" s="110" t="s">
        <v>108</v>
      </c>
      <c r="B87" s="110"/>
      <c r="C87" s="110"/>
      <c r="D87" s="110"/>
      <c r="E87" s="110"/>
      <c r="F87" s="110"/>
      <c r="G87" s="110"/>
      <c r="I87" s="1" t="s">
        <v>213</v>
      </c>
      <c r="K87" s="161">
        <f>M84/(K86/1000)</f>
        <v>5.134912181818182</v>
      </c>
      <c r="N87" s="163">
        <f>N84/(K86/1000)</f>
        <v>5.58125409090909</v>
      </c>
      <c r="O87" s="108"/>
    </row>
    <row r="88" spans="1:15" ht="15.75">
      <c r="A88" s="111" t="s">
        <v>109</v>
      </c>
      <c r="B88" s="111"/>
      <c r="C88" s="111"/>
      <c r="D88" s="111"/>
      <c r="E88" s="111"/>
      <c r="F88" s="111"/>
      <c r="G88" s="111"/>
      <c r="M88" s="158" t="s">
        <v>210</v>
      </c>
      <c r="O88" s="108"/>
    </row>
    <row r="89" ht="12">
      <c r="O89" s="108"/>
    </row>
    <row r="90" ht="12">
      <c r="O90" s="108"/>
    </row>
    <row r="91" ht="12">
      <c r="O91" s="108"/>
    </row>
    <row r="92" ht="12">
      <c r="O92" s="108"/>
    </row>
    <row r="93" ht="12">
      <c r="O93" s="108"/>
    </row>
    <row r="94" ht="12">
      <c r="O94" s="108"/>
    </row>
    <row r="95" ht="12">
      <c r="O95" s="108"/>
    </row>
    <row r="96" ht="12">
      <c r="O96" s="108"/>
    </row>
    <row r="97" ht="12">
      <c r="O97" s="108"/>
    </row>
    <row r="98" ht="12">
      <c r="O98" s="108"/>
    </row>
    <row r="99" ht="12">
      <c r="O99" s="108"/>
    </row>
    <row r="100" ht="12">
      <c r="O100" s="108"/>
    </row>
    <row r="101" ht="12">
      <c r="O101" s="108"/>
    </row>
    <row r="102" ht="12">
      <c r="O102" s="108"/>
    </row>
    <row r="103" ht="12">
      <c r="O103" s="108"/>
    </row>
    <row r="104" ht="12">
      <c r="O104" s="108"/>
    </row>
    <row r="105" ht="12">
      <c r="O105" s="108"/>
    </row>
    <row r="106" ht="12">
      <c r="O106" s="108"/>
    </row>
    <row r="107" ht="12">
      <c r="O107" s="108"/>
    </row>
    <row r="108" ht="12">
      <c r="O108" s="108"/>
    </row>
    <row r="109" ht="12">
      <c r="O109" s="108"/>
    </row>
    <row r="110" ht="12">
      <c r="O110" s="108"/>
    </row>
    <row r="111" ht="12">
      <c r="O111" s="108"/>
    </row>
    <row r="112" ht="12">
      <c r="O112" s="108"/>
    </row>
    <row r="113" ht="12">
      <c r="O113" s="108"/>
    </row>
    <row r="114" ht="12">
      <c r="O114" s="108"/>
    </row>
    <row r="115" ht="12">
      <c r="O115" s="108"/>
    </row>
    <row r="116" ht="12">
      <c r="O116" s="108"/>
    </row>
    <row r="117" ht="12">
      <c r="O117" s="108"/>
    </row>
    <row r="118" ht="12">
      <c r="O118" s="108"/>
    </row>
    <row r="119" ht="12">
      <c r="O119" s="108"/>
    </row>
    <row r="120" ht="12">
      <c r="O120" s="108"/>
    </row>
    <row r="121" ht="12">
      <c r="O121" s="108"/>
    </row>
    <row r="122" ht="12">
      <c r="O122" s="108"/>
    </row>
    <row r="123" ht="12">
      <c r="O123" s="108"/>
    </row>
    <row r="124" ht="12">
      <c r="O124" s="108"/>
    </row>
    <row r="125" ht="12">
      <c r="O125" s="108"/>
    </row>
    <row r="126" ht="12">
      <c r="O126" s="108"/>
    </row>
    <row r="127" ht="12">
      <c r="O127" s="108"/>
    </row>
    <row r="128" ht="12">
      <c r="O128" s="108"/>
    </row>
    <row r="129" ht="12">
      <c r="O129" s="108"/>
    </row>
    <row r="130" ht="12">
      <c r="O130" s="108"/>
    </row>
    <row r="131" ht="12">
      <c r="O131" s="108"/>
    </row>
    <row r="132" ht="12">
      <c r="O132" s="108"/>
    </row>
    <row r="133" ht="12">
      <c r="O133" s="108"/>
    </row>
    <row r="134" ht="12">
      <c r="O134" s="108"/>
    </row>
    <row r="135" ht="12">
      <c r="O135" s="108"/>
    </row>
    <row r="136" ht="12">
      <c r="O136" s="108"/>
    </row>
    <row r="137" ht="12">
      <c r="O137" s="108"/>
    </row>
    <row r="138" ht="12">
      <c r="O138" s="108"/>
    </row>
    <row r="139" ht="12">
      <c r="O139" s="108"/>
    </row>
    <row r="140" ht="12">
      <c r="O140" s="108"/>
    </row>
    <row r="141" ht="12">
      <c r="O141" s="108"/>
    </row>
    <row r="142" ht="12">
      <c r="O142" s="108"/>
    </row>
    <row r="143" ht="12">
      <c r="O143" s="108"/>
    </row>
    <row r="144" ht="12">
      <c r="O144" s="108"/>
    </row>
    <row r="145" ht="12">
      <c r="O145" s="108"/>
    </row>
    <row r="146" ht="12">
      <c r="O146" s="108"/>
    </row>
    <row r="147" ht="12">
      <c r="O147" s="108"/>
    </row>
    <row r="148" ht="12">
      <c r="O148" s="108"/>
    </row>
    <row r="149" ht="12">
      <c r="O149" s="108"/>
    </row>
    <row r="150" ht="12">
      <c r="O150" s="108"/>
    </row>
    <row r="151" ht="12">
      <c r="O151" s="108"/>
    </row>
    <row r="152" ht="12">
      <c r="O152" s="108"/>
    </row>
    <row r="153" ht="12">
      <c r="O153" s="108"/>
    </row>
    <row r="154" ht="12">
      <c r="O154" s="108"/>
    </row>
    <row r="155" ht="12">
      <c r="O155" s="108"/>
    </row>
    <row r="156" ht="12">
      <c r="O156" s="108"/>
    </row>
    <row r="157" ht="12">
      <c r="O157" s="108"/>
    </row>
    <row r="158" ht="12">
      <c r="O158" s="108"/>
    </row>
    <row r="159" ht="12">
      <c r="O159" s="108"/>
    </row>
    <row r="160" ht="12">
      <c r="O160" s="108"/>
    </row>
    <row r="161" ht="12">
      <c r="O161" s="108"/>
    </row>
    <row r="162" ht="12">
      <c r="O162" s="108"/>
    </row>
    <row r="163" ht="12">
      <c r="O163" s="108"/>
    </row>
    <row r="164" ht="12">
      <c r="O164" s="108"/>
    </row>
    <row r="165" ht="12">
      <c r="O165" s="108"/>
    </row>
    <row r="166" ht="12">
      <c r="O166" s="108"/>
    </row>
    <row r="167" ht="12">
      <c r="O167" s="108"/>
    </row>
    <row r="168" ht="12">
      <c r="O168" s="108"/>
    </row>
    <row r="169" ht="12">
      <c r="O169" s="108"/>
    </row>
    <row r="170" ht="12">
      <c r="O170" s="108"/>
    </row>
    <row r="171" ht="12">
      <c r="O171" s="108"/>
    </row>
    <row r="172" ht="12">
      <c r="O172" s="108"/>
    </row>
    <row r="173" ht="12">
      <c r="O173" s="108"/>
    </row>
    <row r="174" ht="12">
      <c r="O174" s="108"/>
    </row>
    <row r="175" ht="12">
      <c r="O175" s="108"/>
    </row>
    <row r="176" ht="12">
      <c r="O176" s="108"/>
    </row>
    <row r="177" ht="12">
      <c r="O177" s="108"/>
    </row>
    <row r="178" ht="12">
      <c r="O178" s="108"/>
    </row>
    <row r="179" ht="12">
      <c r="O179" s="108"/>
    </row>
    <row r="180" ht="12">
      <c r="O180" s="108"/>
    </row>
    <row r="181" ht="12">
      <c r="O181" s="108"/>
    </row>
    <row r="182" ht="12">
      <c r="O182" s="108"/>
    </row>
    <row r="183" ht="12">
      <c r="O183" s="108"/>
    </row>
    <row r="184" ht="12">
      <c r="O184" s="108"/>
    </row>
    <row r="185" ht="12">
      <c r="O185" s="108"/>
    </row>
    <row r="186" ht="12">
      <c r="O186" s="108"/>
    </row>
    <row r="187" ht="12">
      <c r="O187" s="108"/>
    </row>
    <row r="188" ht="12">
      <c r="O188" s="108"/>
    </row>
    <row r="189" ht="12">
      <c r="O189" s="108"/>
    </row>
    <row r="190" ht="12">
      <c r="O190" s="108"/>
    </row>
    <row r="191" ht="12">
      <c r="O191" s="108"/>
    </row>
    <row r="192" ht="12">
      <c r="O192" s="108"/>
    </row>
    <row r="193" ht="12">
      <c r="O193" s="108"/>
    </row>
  </sheetData>
  <sheetProtection/>
  <mergeCells count="2">
    <mergeCell ref="A25:C25"/>
    <mergeCell ref="B69:C69"/>
  </mergeCells>
  <printOptions/>
  <pageMargins left="0.32" right="0.2" top="0.25" bottom="0.36" header="0.18" footer="0.2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zoomScale="125" zoomScaleNormal="125" zoomScalePageLayoutView="0" workbookViewId="0" topLeftCell="A1">
      <selection activeCell="J28" sqref="J28"/>
    </sheetView>
  </sheetViews>
  <sheetFormatPr defaultColWidth="9.140625" defaultRowHeight="15"/>
  <cols>
    <col min="1" max="1" width="9.8515625" style="1" customWidth="1"/>
    <col min="2" max="3" width="12.28125" style="1" customWidth="1"/>
    <col min="4" max="4" width="11.421875" style="1" customWidth="1"/>
    <col min="5" max="7" width="9.140625" style="1" customWidth="1"/>
    <col min="8" max="8" width="14.140625" style="1" customWidth="1"/>
    <col min="9" max="9" width="15.00390625" style="1" customWidth="1"/>
    <col min="10" max="10" width="9.140625" style="1" customWidth="1"/>
    <col min="11" max="11" width="12.57421875" style="1" customWidth="1"/>
    <col min="12" max="16384" width="9.140625" style="1" customWidth="1"/>
  </cols>
  <sheetData>
    <row r="1" ht="15">
      <c r="A1" s="27" t="s">
        <v>0</v>
      </c>
    </row>
    <row r="4" spans="1:11" ht="12">
      <c r="A4" s="2" t="s">
        <v>16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9</v>
      </c>
      <c r="H4" s="2" t="s">
        <v>6</v>
      </c>
      <c r="I4" s="2" t="s">
        <v>7</v>
      </c>
      <c r="J4" s="2" t="s">
        <v>10</v>
      </c>
      <c r="K4" s="2"/>
    </row>
    <row r="5" spans="1:11" ht="12">
      <c r="A5" s="2"/>
      <c r="B5" s="2"/>
      <c r="C5" s="2"/>
      <c r="D5" s="2" t="s">
        <v>8</v>
      </c>
      <c r="E5" s="2"/>
      <c r="F5" s="2"/>
      <c r="G5" s="2"/>
      <c r="H5" s="2"/>
      <c r="I5" s="2"/>
      <c r="J5" s="2"/>
      <c r="K5" s="2"/>
    </row>
    <row r="6" spans="1:11" ht="12">
      <c r="A6" s="3" t="s">
        <v>17</v>
      </c>
      <c r="B6" s="4">
        <v>10.15</v>
      </c>
      <c r="C6" s="4">
        <v>21112</v>
      </c>
      <c r="D6" s="4">
        <v>2087.36</v>
      </c>
      <c r="E6" s="4">
        <v>338.4</v>
      </c>
      <c r="F6" s="4">
        <v>1447.12</v>
      </c>
      <c r="G6" s="4">
        <v>1482.16</v>
      </c>
      <c r="H6" s="4"/>
      <c r="I6" s="4">
        <f>SUM(C6:H6)</f>
        <v>26467.04</v>
      </c>
      <c r="J6" s="5">
        <v>0.15</v>
      </c>
      <c r="K6" s="4">
        <f>I6*J6</f>
        <v>3970.056</v>
      </c>
    </row>
    <row r="7" spans="1:11" ht="12">
      <c r="A7" s="3"/>
      <c r="B7" s="4"/>
      <c r="C7" s="4"/>
      <c r="D7" s="4"/>
      <c r="E7" s="4"/>
      <c r="F7" s="4"/>
      <c r="G7" s="4"/>
      <c r="H7" s="4"/>
      <c r="I7" s="4"/>
      <c r="J7" s="3"/>
      <c r="K7" s="4"/>
    </row>
    <row r="8" spans="1:11" ht="12">
      <c r="A8" s="2"/>
      <c r="B8" s="6"/>
      <c r="C8" s="6"/>
      <c r="D8" s="6"/>
      <c r="E8" s="6"/>
      <c r="F8" s="6"/>
      <c r="G8" s="6"/>
      <c r="H8" s="6"/>
      <c r="I8" s="6"/>
      <c r="J8" s="2"/>
      <c r="K8" s="6"/>
    </row>
    <row r="9" spans="1:11" ht="12">
      <c r="A9" s="7" t="s">
        <v>18</v>
      </c>
      <c r="B9" s="8">
        <v>15.2</v>
      </c>
      <c r="C9" s="8">
        <v>25292.8</v>
      </c>
      <c r="D9" s="8">
        <v>549.02</v>
      </c>
      <c r="E9" s="8">
        <v>518.16</v>
      </c>
      <c r="F9" s="8">
        <v>2215.68</v>
      </c>
      <c r="G9" s="8">
        <v>2269.24</v>
      </c>
      <c r="H9" s="8"/>
      <c r="I9" s="4">
        <f>SUM(C9:H9)</f>
        <v>30844.9</v>
      </c>
      <c r="J9" s="9">
        <v>0.75</v>
      </c>
      <c r="K9" s="4">
        <f>I9*J9</f>
        <v>23133.675000000003</v>
      </c>
    </row>
    <row r="10" spans="1:11" ht="12">
      <c r="A10" s="7"/>
      <c r="B10" s="8"/>
      <c r="C10" s="8"/>
      <c r="D10" s="8"/>
      <c r="E10" s="8"/>
      <c r="F10" s="8"/>
      <c r="G10" s="8"/>
      <c r="H10" s="8"/>
      <c r="I10" s="8"/>
      <c r="J10" s="7"/>
      <c r="K10" s="6"/>
    </row>
    <row r="11" spans="1:11" ht="12">
      <c r="A11" s="2"/>
      <c r="B11" s="6"/>
      <c r="C11" s="6"/>
      <c r="D11" s="6"/>
      <c r="E11" s="6"/>
      <c r="F11" s="6"/>
      <c r="G11" s="6"/>
      <c r="H11" s="6"/>
      <c r="I11" s="6"/>
      <c r="J11" s="2"/>
      <c r="K11" s="6"/>
    </row>
    <row r="12" spans="1:11" ht="12">
      <c r="A12" s="10" t="s">
        <v>19</v>
      </c>
      <c r="B12" s="11">
        <v>17.07</v>
      </c>
      <c r="C12" s="11">
        <v>35505.6</v>
      </c>
      <c r="D12" s="11">
        <v>4381.9</v>
      </c>
      <c r="E12" s="11">
        <v>594.8</v>
      </c>
      <c r="F12" s="11">
        <v>2543.4</v>
      </c>
      <c r="G12" s="11">
        <v>2604.96</v>
      </c>
      <c r="H12" s="11"/>
      <c r="I12" s="4">
        <f>SUM(C12:H12)</f>
        <v>45630.66</v>
      </c>
      <c r="J12" s="12">
        <v>0.4</v>
      </c>
      <c r="K12" s="4">
        <f>I12*J12</f>
        <v>18252.264000000003</v>
      </c>
    </row>
    <row r="13" spans="1:11" ht="12">
      <c r="A13" s="10"/>
      <c r="B13" s="11"/>
      <c r="C13" s="11"/>
      <c r="D13" s="11"/>
      <c r="E13" s="11"/>
      <c r="F13" s="11"/>
      <c r="G13" s="11"/>
      <c r="H13" s="11"/>
      <c r="I13" s="11"/>
      <c r="J13" s="10"/>
      <c r="K13" s="6"/>
    </row>
    <row r="14" spans="1:11" ht="12">
      <c r="A14" s="2"/>
      <c r="B14" s="6"/>
      <c r="C14" s="6"/>
      <c r="D14" s="6"/>
      <c r="E14" s="6"/>
      <c r="F14" s="6"/>
      <c r="G14" s="6"/>
      <c r="H14" s="6"/>
      <c r="I14" s="6"/>
      <c r="J14" s="2"/>
      <c r="K14" s="6"/>
    </row>
    <row r="15" spans="1:11" ht="12">
      <c r="A15" s="13" t="s">
        <v>20</v>
      </c>
      <c r="B15" s="14">
        <v>21.01</v>
      </c>
      <c r="C15" s="14">
        <v>43700.8</v>
      </c>
      <c r="D15" s="14">
        <v>4381.9</v>
      </c>
      <c r="E15" s="14">
        <v>723.84</v>
      </c>
      <c r="F15" s="14">
        <v>3095.16</v>
      </c>
      <c r="G15" s="14">
        <v>3170</v>
      </c>
      <c r="H15" s="14"/>
      <c r="I15" s="4">
        <f>SUM(C15:H15)</f>
        <v>55071.7</v>
      </c>
      <c r="J15" s="15">
        <v>0.3</v>
      </c>
      <c r="K15" s="4">
        <f>I15*J15</f>
        <v>16521.51</v>
      </c>
    </row>
    <row r="16" spans="1:11" ht="12">
      <c r="A16" s="13"/>
      <c r="B16" s="14"/>
      <c r="C16" s="14"/>
      <c r="D16" s="14"/>
      <c r="E16" s="14"/>
      <c r="F16" s="14"/>
      <c r="G16" s="14"/>
      <c r="H16" s="14"/>
      <c r="I16" s="14"/>
      <c r="J16" s="13"/>
      <c r="K16" s="6"/>
    </row>
    <row r="17" spans="1:11" ht="12">
      <c r="A17" s="2"/>
      <c r="B17" s="6"/>
      <c r="C17" s="6"/>
      <c r="D17" s="6"/>
      <c r="E17" s="6"/>
      <c r="F17" s="6"/>
      <c r="G17" s="6"/>
      <c r="H17" s="6"/>
      <c r="I17" s="6"/>
      <c r="J17" s="2"/>
      <c r="K17" s="6"/>
    </row>
    <row r="18" spans="1:11" ht="12">
      <c r="A18" s="16" t="s">
        <v>15</v>
      </c>
      <c r="B18" s="17">
        <v>19.96</v>
      </c>
      <c r="C18" s="17">
        <v>10379.2</v>
      </c>
      <c r="D18" s="17">
        <v>0</v>
      </c>
      <c r="E18" s="17">
        <v>168.4</v>
      </c>
      <c r="F18" s="17">
        <v>719.88</v>
      </c>
      <c r="G18" s="17"/>
      <c r="H18" s="17"/>
      <c r="I18" s="4">
        <f>SUM(C18:H18)</f>
        <v>11267.48</v>
      </c>
      <c r="J18" s="18">
        <v>1</v>
      </c>
      <c r="K18" s="4">
        <f>I18*J18</f>
        <v>11267.48</v>
      </c>
    </row>
    <row r="19" spans="1:11" ht="12">
      <c r="A19" s="16"/>
      <c r="B19" s="17"/>
      <c r="C19" s="17"/>
      <c r="D19" s="17"/>
      <c r="E19" s="17"/>
      <c r="F19" s="17"/>
      <c r="G19" s="17"/>
      <c r="H19" s="17"/>
      <c r="I19" s="17"/>
      <c r="J19" s="16"/>
      <c r="K19" s="6"/>
    </row>
    <row r="20" spans="2:11" ht="12">
      <c r="B20" s="19"/>
      <c r="C20" s="19"/>
      <c r="D20" s="19"/>
      <c r="E20" s="19"/>
      <c r="F20" s="19"/>
      <c r="G20" s="19"/>
      <c r="H20" s="19"/>
      <c r="I20" s="19"/>
      <c r="K20" s="19"/>
    </row>
    <row r="21" spans="1:11" ht="12">
      <c r="A21" s="20" t="s">
        <v>21</v>
      </c>
      <c r="B21" s="21">
        <v>11.17</v>
      </c>
      <c r="C21" s="21">
        <v>23233.6</v>
      </c>
      <c r="D21" s="21">
        <v>7228.8</v>
      </c>
      <c r="E21" s="21">
        <v>336.96</v>
      </c>
      <c r="F21" s="21">
        <v>975.78</v>
      </c>
      <c r="G21" s="21">
        <v>1475.24</v>
      </c>
      <c r="H21" s="21"/>
      <c r="I21" s="4">
        <f>SUM(C21:H21)</f>
        <v>33250.38</v>
      </c>
      <c r="J21" s="22">
        <v>0.15</v>
      </c>
      <c r="K21" s="4">
        <f>I21*J21</f>
        <v>4987.557</v>
      </c>
    </row>
    <row r="22" spans="1:11" ht="12">
      <c r="A22" s="23"/>
      <c r="B22" s="21"/>
      <c r="C22" s="21"/>
      <c r="D22" s="21"/>
      <c r="E22" s="21"/>
      <c r="F22" s="21"/>
      <c r="G22" s="21"/>
      <c r="H22" s="21"/>
      <c r="I22" s="21"/>
      <c r="J22" s="20"/>
      <c r="K22" s="21"/>
    </row>
    <row r="23" spans="1:11" ht="12">
      <c r="A23" s="151"/>
      <c r="B23" s="125"/>
      <c r="C23" s="125"/>
      <c r="D23" s="125"/>
      <c r="E23" s="125"/>
      <c r="F23" s="125"/>
      <c r="G23" s="125"/>
      <c r="H23" s="125"/>
      <c r="I23" s="125"/>
      <c r="J23" s="152"/>
      <c r="K23" s="125"/>
    </row>
    <row r="24" spans="1:11" ht="12">
      <c r="A24" s="153" t="s">
        <v>30</v>
      </c>
      <c r="B24" s="154">
        <v>11.17</v>
      </c>
      <c r="C24" s="154">
        <v>23233.6</v>
      </c>
      <c r="D24" s="154">
        <v>6975.36</v>
      </c>
      <c r="E24" s="154">
        <v>336.96</v>
      </c>
      <c r="F24" s="154">
        <v>975.78</v>
      </c>
      <c r="G24" s="154">
        <v>1475.24</v>
      </c>
      <c r="H24" s="154"/>
      <c r="I24" s="4">
        <f>SUM(C24:H24)</f>
        <v>32996.939999999995</v>
      </c>
      <c r="J24" s="157">
        <v>0.1</v>
      </c>
      <c r="K24" s="4">
        <f>I24*J24</f>
        <v>3299.6939999999995</v>
      </c>
    </row>
    <row r="25" spans="1:11" ht="12">
      <c r="A25" s="155"/>
      <c r="B25" s="154"/>
      <c r="C25" s="154"/>
      <c r="D25" s="156"/>
      <c r="E25" s="154"/>
      <c r="F25" s="154"/>
      <c r="G25" s="154"/>
      <c r="H25" s="154"/>
      <c r="I25" s="154"/>
      <c r="J25" s="153"/>
      <c r="K25" s="154"/>
    </row>
    <row r="26" spans="4:11" ht="12">
      <c r="D26" s="126"/>
      <c r="I26" s="19">
        <f>SUM(I6:I25)</f>
        <v>235529.1</v>
      </c>
      <c r="K26" s="19">
        <f>SUM(K6:K25)</f>
        <v>81432.236</v>
      </c>
    </row>
    <row r="27" spans="3:4" ht="8.25" customHeight="1">
      <c r="C27" s="24"/>
      <c r="D27" s="25"/>
    </row>
    <row r="28" spans="1:11" ht="12">
      <c r="A28" s="1" t="s">
        <v>208</v>
      </c>
      <c r="J28" s="28">
        <v>0.2</v>
      </c>
      <c r="K28" s="19">
        <v>14000</v>
      </c>
    </row>
    <row r="29" ht="9" customHeight="1" thickBot="1"/>
    <row r="30" spans="1:11" ht="15.75" thickBot="1">
      <c r="A30" s="27" t="s">
        <v>11</v>
      </c>
      <c r="C30" t="s">
        <v>22</v>
      </c>
      <c r="K30" s="30">
        <f>K26+K28</f>
        <v>95432.236</v>
      </c>
    </row>
    <row r="32" spans="1:11" ht="12">
      <c r="A32" s="1" t="s">
        <v>12</v>
      </c>
      <c r="I32" s="24">
        <v>15000</v>
      </c>
      <c r="J32" s="28">
        <v>0.5</v>
      </c>
      <c r="K32" s="26">
        <f aca="true" t="shared" si="0" ref="K32:K44">I32*J32</f>
        <v>7500</v>
      </c>
    </row>
    <row r="33" spans="1:11" ht="12">
      <c r="A33" s="1" t="s">
        <v>13</v>
      </c>
      <c r="E33" s="132" t="s">
        <v>189</v>
      </c>
      <c r="F33" s="133"/>
      <c r="G33" s="133"/>
      <c r="H33" s="134"/>
      <c r="I33" s="24">
        <v>7200</v>
      </c>
      <c r="J33" s="28">
        <v>0.5</v>
      </c>
      <c r="K33" s="26">
        <f t="shared" si="0"/>
        <v>3600</v>
      </c>
    </row>
    <row r="34" spans="1:11" ht="12">
      <c r="A34" s="1" t="s">
        <v>14</v>
      </c>
      <c r="E34" s="137" t="s">
        <v>188</v>
      </c>
      <c r="F34" s="135"/>
      <c r="G34" s="135"/>
      <c r="H34" s="136"/>
      <c r="I34" s="24">
        <v>4000</v>
      </c>
      <c r="J34" s="28">
        <v>0.6</v>
      </c>
      <c r="K34" s="26">
        <f t="shared" si="0"/>
        <v>2400</v>
      </c>
    </row>
    <row r="35" spans="1:11" ht="12">
      <c r="A35" s="1" t="s">
        <v>23</v>
      </c>
      <c r="I35" s="1">
        <v>2000</v>
      </c>
      <c r="J35" s="28">
        <v>0.5</v>
      </c>
      <c r="K35" s="26">
        <f t="shared" si="0"/>
        <v>1000</v>
      </c>
    </row>
    <row r="36" spans="1:11" ht="12">
      <c r="A36" s="1" t="s">
        <v>24</v>
      </c>
      <c r="I36" s="24">
        <v>3200</v>
      </c>
      <c r="J36" s="28">
        <v>0.4</v>
      </c>
      <c r="K36" s="26">
        <f t="shared" si="0"/>
        <v>1280</v>
      </c>
    </row>
    <row r="37" spans="1:11" ht="12">
      <c r="A37" s="1" t="s">
        <v>25</v>
      </c>
      <c r="I37" s="24">
        <v>14000</v>
      </c>
      <c r="J37" s="28">
        <v>0.2</v>
      </c>
      <c r="K37" s="26">
        <f t="shared" si="0"/>
        <v>2800</v>
      </c>
    </row>
    <row r="38" spans="1:11" ht="12">
      <c r="A38" s="1" t="s">
        <v>26</v>
      </c>
      <c r="I38" s="24">
        <v>6255</v>
      </c>
      <c r="J38" s="28">
        <v>0.5</v>
      </c>
      <c r="K38" s="26">
        <f t="shared" si="0"/>
        <v>3127.5</v>
      </c>
    </row>
    <row r="39" spans="1:11" ht="12">
      <c r="A39" s="1" t="s">
        <v>27</v>
      </c>
      <c r="I39" s="24">
        <v>5066</v>
      </c>
      <c r="J39" s="28">
        <v>0.4</v>
      </c>
      <c r="K39" s="26">
        <f t="shared" si="0"/>
        <v>2026.4</v>
      </c>
    </row>
    <row r="40" spans="1:11" ht="12">
      <c r="A40" s="1" t="s">
        <v>28</v>
      </c>
      <c r="I40" s="24">
        <v>7690</v>
      </c>
      <c r="J40" s="28">
        <v>0.6</v>
      </c>
      <c r="K40" s="26">
        <f t="shared" si="0"/>
        <v>4614</v>
      </c>
    </row>
    <row r="41" spans="1:11" ht="12">
      <c r="A41" s="1" t="s">
        <v>29</v>
      </c>
      <c r="I41" s="24">
        <v>3200</v>
      </c>
      <c r="J41" s="28">
        <v>0.2</v>
      </c>
      <c r="K41" s="26">
        <f t="shared" si="0"/>
        <v>640</v>
      </c>
    </row>
    <row r="42" spans="1:11" ht="12">
      <c r="A42" s="1" t="s">
        <v>187</v>
      </c>
      <c r="I42" s="24"/>
      <c r="J42" s="28"/>
      <c r="K42" s="26">
        <f t="shared" si="0"/>
        <v>0</v>
      </c>
    </row>
    <row r="43" spans="1:11" ht="12">
      <c r="A43" s="113"/>
      <c r="I43" s="24"/>
      <c r="J43" s="28"/>
      <c r="K43" s="26">
        <f t="shared" si="0"/>
        <v>0</v>
      </c>
    </row>
    <row r="44" spans="1:11" ht="12">
      <c r="A44" s="107"/>
      <c r="I44" s="24"/>
      <c r="J44" s="28"/>
      <c r="K44" s="26">
        <f t="shared" si="0"/>
        <v>0</v>
      </c>
    </row>
    <row r="45" ht="12.75" thickBot="1"/>
    <row r="46" spans="1:11" ht="16.5" thickBot="1">
      <c r="A46" s="29" t="s">
        <v>181</v>
      </c>
      <c r="K46" s="30">
        <f>SUM(K30:K45)</f>
        <v>124420.136</v>
      </c>
    </row>
  </sheetData>
  <sheetProtection/>
  <printOptions/>
  <pageMargins left="0.6" right="0.25" top="0.59" bottom="0.39" header="0.19" footer="0.19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80"/>
  <sheetViews>
    <sheetView workbookViewId="0" topLeftCell="A1">
      <selection activeCell="I22" sqref="I22"/>
    </sheetView>
  </sheetViews>
  <sheetFormatPr defaultColWidth="9.140625" defaultRowHeight="15"/>
  <cols>
    <col min="1" max="1" width="20.7109375" style="0" customWidth="1"/>
    <col min="2" max="2" width="11.57421875" style="0" customWidth="1"/>
    <col min="3" max="3" width="10.8515625" style="0" customWidth="1"/>
    <col min="4" max="4" width="10.421875" style="0" customWidth="1"/>
    <col min="5" max="5" width="9.7109375" style="0" customWidth="1"/>
    <col min="6" max="6" width="9.421875" style="0" customWidth="1"/>
    <col min="7" max="7" width="12.00390625" style="0" customWidth="1"/>
    <col min="8" max="8" width="1.8515625" style="0" customWidth="1"/>
    <col min="17" max="25" width="7.421875" style="0" customWidth="1"/>
    <col min="26" max="29" width="6.7109375" style="0" customWidth="1"/>
    <col min="30" max="30" width="7.28125" style="0" customWidth="1"/>
    <col min="31" max="32" width="6.7109375" style="0" customWidth="1"/>
    <col min="33" max="33" width="6.421875" style="0" customWidth="1"/>
  </cols>
  <sheetData>
    <row r="1" s="123" customFormat="1" ht="18.75">
      <c r="A1" s="123" t="s">
        <v>176</v>
      </c>
    </row>
    <row r="2" spans="1:33" ht="15">
      <c r="A2" t="s">
        <v>170</v>
      </c>
      <c r="I2" s="140"/>
      <c r="O2">
        <v>0</v>
      </c>
      <c r="P2">
        <v>1</v>
      </c>
      <c r="Q2">
        <v>2</v>
      </c>
      <c r="R2">
        <v>3</v>
      </c>
      <c r="S2">
        <v>4</v>
      </c>
      <c r="T2">
        <v>5</v>
      </c>
      <c r="U2">
        <v>6</v>
      </c>
      <c r="V2">
        <v>7</v>
      </c>
      <c r="W2">
        <v>8</v>
      </c>
      <c r="X2">
        <v>9</v>
      </c>
      <c r="Y2">
        <v>10</v>
      </c>
      <c r="Z2">
        <v>11</v>
      </c>
      <c r="AA2">
        <v>12</v>
      </c>
      <c r="AB2">
        <v>13</v>
      </c>
      <c r="AC2">
        <v>14</v>
      </c>
      <c r="AD2">
        <v>15</v>
      </c>
      <c r="AE2">
        <v>16</v>
      </c>
      <c r="AF2">
        <v>17</v>
      </c>
      <c r="AG2">
        <v>18</v>
      </c>
    </row>
    <row r="3" spans="1:33" ht="15.75">
      <c r="A3" s="139" t="s">
        <v>171</v>
      </c>
      <c r="I3" s="140"/>
      <c r="O3" s="147">
        <v>10</v>
      </c>
      <c r="P3" s="147">
        <v>12.55</v>
      </c>
      <c r="Q3" s="147">
        <v>15.1</v>
      </c>
      <c r="R3" s="147">
        <v>17.95</v>
      </c>
      <c r="S3" s="147">
        <v>20.8</v>
      </c>
      <c r="T3" s="147">
        <v>23.65</v>
      </c>
      <c r="U3" s="147">
        <v>26.6</v>
      </c>
      <c r="V3" s="147">
        <v>29.55</v>
      </c>
      <c r="W3" s="147">
        <v>32.5</v>
      </c>
      <c r="X3" s="147">
        <v>35.45</v>
      </c>
      <c r="Y3" s="147">
        <v>38.4</v>
      </c>
      <c r="Z3" s="147">
        <v>41.45</v>
      </c>
      <c r="AA3" s="147">
        <v>44.5</v>
      </c>
      <c r="AB3" s="147">
        <v>47.55</v>
      </c>
      <c r="AC3" s="147">
        <v>50.6</v>
      </c>
      <c r="AD3" s="147">
        <v>53.65</v>
      </c>
      <c r="AE3" s="147">
        <v>56.85</v>
      </c>
      <c r="AF3" s="147">
        <v>60.05</v>
      </c>
      <c r="AG3" s="147">
        <v>63.25</v>
      </c>
    </row>
    <row r="4" spans="2:15" ht="15">
      <c r="B4" t="s">
        <v>172</v>
      </c>
      <c r="I4" s="140"/>
      <c r="O4" s="147">
        <v>12</v>
      </c>
    </row>
    <row r="6" spans="1:9" ht="15">
      <c r="A6" t="s">
        <v>177</v>
      </c>
      <c r="G6" s="130">
        <f>'Water Fund '!K81</f>
        <v>192710</v>
      </c>
      <c r="H6" s="141"/>
      <c r="I6" s="141"/>
    </row>
    <row r="7" spans="9:31" ht="15">
      <c r="I7" s="124"/>
      <c r="X7" t="s">
        <v>204</v>
      </c>
      <c r="Z7">
        <v>2011</v>
      </c>
      <c r="AC7" t="s">
        <v>204</v>
      </c>
      <c r="AE7">
        <v>2012</v>
      </c>
    </row>
    <row r="8" spans="1:32" ht="15">
      <c r="A8" t="s">
        <v>178</v>
      </c>
      <c r="G8" s="124">
        <v>44000</v>
      </c>
      <c r="H8" s="124"/>
      <c r="I8" s="124"/>
      <c r="N8" s="148" t="s">
        <v>199</v>
      </c>
      <c r="O8" t="s">
        <v>200</v>
      </c>
      <c r="P8" s="149">
        <v>10</v>
      </c>
      <c r="Q8" s="140" t="s">
        <v>201</v>
      </c>
      <c r="S8" s="148" t="s">
        <v>199</v>
      </c>
      <c r="T8" t="s">
        <v>200</v>
      </c>
      <c r="U8" s="149">
        <v>12</v>
      </c>
      <c r="V8" s="140" t="s">
        <v>201</v>
      </c>
      <c r="X8" s="148" t="s">
        <v>199</v>
      </c>
      <c r="Y8" t="s">
        <v>200</v>
      </c>
      <c r="Z8" s="149">
        <v>10</v>
      </c>
      <c r="AA8" s="140" t="s">
        <v>201</v>
      </c>
      <c r="AC8" s="148" t="s">
        <v>199</v>
      </c>
      <c r="AD8" t="s">
        <v>200</v>
      </c>
      <c r="AE8" s="149">
        <v>12.5</v>
      </c>
      <c r="AF8" s="140" t="s">
        <v>201</v>
      </c>
    </row>
    <row r="9" spans="14:32" ht="15">
      <c r="N9">
        <v>1</v>
      </c>
      <c r="O9" s="147">
        <v>2.55</v>
      </c>
      <c r="P9" s="147">
        <f aca="true" t="shared" si="0" ref="P9:P33">P8+O9</f>
        <v>12.55</v>
      </c>
      <c r="Q9" s="147">
        <f aca="true" t="shared" si="1" ref="Q9:Q33">P9/N9</f>
        <v>12.55</v>
      </c>
      <c r="S9">
        <v>1</v>
      </c>
      <c r="T9" s="147">
        <v>3.05</v>
      </c>
      <c r="U9" s="147">
        <f aca="true" t="shared" si="2" ref="U9:U33">U8+T9</f>
        <v>15.05</v>
      </c>
      <c r="V9" s="147">
        <f aca="true" t="shared" si="3" ref="V9:V33">U9/S9</f>
        <v>15.05</v>
      </c>
      <c r="X9">
        <v>1</v>
      </c>
      <c r="Y9" s="147">
        <v>3.3</v>
      </c>
      <c r="Z9" s="147">
        <f aca="true" t="shared" si="4" ref="Z9:Z33">Z8+Y9</f>
        <v>13.3</v>
      </c>
      <c r="AA9" s="147">
        <f aca="true" t="shared" si="5" ref="AA9:AA33">Z9/X9</f>
        <v>13.3</v>
      </c>
      <c r="AC9">
        <v>1</v>
      </c>
      <c r="AD9" s="147">
        <v>3.8</v>
      </c>
      <c r="AE9" s="147">
        <f aca="true" t="shared" si="6" ref="AE9:AE33">AE8+AD9</f>
        <v>16.3</v>
      </c>
      <c r="AF9" s="147">
        <f aca="true" t="shared" si="7" ref="AF9:AF33">AE9/AC9</f>
        <v>16.3</v>
      </c>
    </row>
    <row r="10" spans="1:32" ht="15.75">
      <c r="A10" t="s">
        <v>174</v>
      </c>
      <c r="G10" s="127">
        <f>G6/G8</f>
        <v>4.379772727272727</v>
      </c>
      <c r="H10" s="127"/>
      <c r="I10" s="127"/>
      <c r="N10">
        <v>2</v>
      </c>
      <c r="O10" s="147">
        <v>2.55</v>
      </c>
      <c r="P10" s="147">
        <f t="shared" si="0"/>
        <v>15.100000000000001</v>
      </c>
      <c r="Q10" s="147">
        <f t="shared" si="1"/>
        <v>7.550000000000001</v>
      </c>
      <c r="S10">
        <v>2</v>
      </c>
      <c r="T10" s="147">
        <v>3.5</v>
      </c>
      <c r="U10" s="147">
        <f t="shared" si="2"/>
        <v>18.55</v>
      </c>
      <c r="V10" s="147">
        <f t="shared" si="3"/>
        <v>9.275</v>
      </c>
      <c r="X10">
        <v>2</v>
      </c>
      <c r="Y10" s="147">
        <v>3.3</v>
      </c>
      <c r="Z10" s="147">
        <f t="shared" si="4"/>
        <v>16.6</v>
      </c>
      <c r="AA10" s="147">
        <f t="shared" si="5"/>
        <v>8.3</v>
      </c>
      <c r="AC10">
        <v>2</v>
      </c>
      <c r="AD10" s="147">
        <v>3.8</v>
      </c>
      <c r="AE10" s="147">
        <f t="shared" si="6"/>
        <v>20.1</v>
      </c>
      <c r="AF10" s="147">
        <f t="shared" si="7"/>
        <v>10.05</v>
      </c>
    </row>
    <row r="11" spans="1:32" ht="15">
      <c r="A11" s="129"/>
      <c r="B11" s="129"/>
      <c r="C11" s="129"/>
      <c r="D11" s="129"/>
      <c r="E11" s="129"/>
      <c r="F11" s="129"/>
      <c r="G11" s="129"/>
      <c r="H11" s="129"/>
      <c r="I11" s="129"/>
      <c r="N11">
        <v>3</v>
      </c>
      <c r="O11" s="147">
        <v>2.85</v>
      </c>
      <c r="P11" s="147">
        <f t="shared" si="0"/>
        <v>17.950000000000003</v>
      </c>
      <c r="Q11" s="147">
        <f t="shared" si="1"/>
        <v>5.983333333333334</v>
      </c>
      <c r="S11">
        <v>3</v>
      </c>
      <c r="T11" s="147">
        <v>3.5</v>
      </c>
      <c r="U11" s="147">
        <f t="shared" si="2"/>
        <v>22.05</v>
      </c>
      <c r="V11" s="147">
        <f t="shared" si="3"/>
        <v>7.3500000000000005</v>
      </c>
      <c r="X11">
        <v>3</v>
      </c>
      <c r="Y11" s="147">
        <v>3.3</v>
      </c>
      <c r="Z11" s="147">
        <f t="shared" si="4"/>
        <v>19.900000000000002</v>
      </c>
      <c r="AA11" s="147">
        <f t="shared" si="5"/>
        <v>6.633333333333334</v>
      </c>
      <c r="AC11">
        <v>3</v>
      </c>
      <c r="AD11" s="147">
        <v>3.8</v>
      </c>
      <c r="AE11" s="147">
        <f t="shared" si="6"/>
        <v>23.900000000000002</v>
      </c>
      <c r="AF11" s="147">
        <f t="shared" si="7"/>
        <v>7.966666666666668</v>
      </c>
    </row>
    <row r="12" spans="14:32" ht="15">
      <c r="N12">
        <v>4</v>
      </c>
      <c r="O12" s="147">
        <v>2.85</v>
      </c>
      <c r="P12" s="147">
        <f t="shared" si="0"/>
        <v>20.800000000000004</v>
      </c>
      <c r="Q12" s="147">
        <f t="shared" si="1"/>
        <v>5.200000000000001</v>
      </c>
      <c r="S12">
        <v>4</v>
      </c>
      <c r="T12" s="147">
        <v>3.5</v>
      </c>
      <c r="U12" s="147">
        <f t="shared" si="2"/>
        <v>25.55</v>
      </c>
      <c r="V12" s="147">
        <f t="shared" si="3"/>
        <v>6.3875</v>
      </c>
      <c r="X12">
        <v>4</v>
      </c>
      <c r="Y12" s="147">
        <v>3.3</v>
      </c>
      <c r="Z12" s="147">
        <f t="shared" si="4"/>
        <v>23.200000000000003</v>
      </c>
      <c r="AA12" s="147">
        <f t="shared" si="5"/>
        <v>5.800000000000001</v>
      </c>
      <c r="AC12">
        <v>4</v>
      </c>
      <c r="AD12" s="147">
        <v>3.8</v>
      </c>
      <c r="AE12" s="147">
        <f t="shared" si="6"/>
        <v>27.700000000000003</v>
      </c>
      <c r="AF12" s="147">
        <f t="shared" si="7"/>
        <v>6.925000000000001</v>
      </c>
    </row>
    <row r="13" spans="1:32" ht="15">
      <c r="A13" t="s">
        <v>180</v>
      </c>
      <c r="G13" s="130">
        <f>'Water Fund '!M84</f>
        <v>225936.136</v>
      </c>
      <c r="H13" s="141"/>
      <c r="I13" s="141"/>
      <c r="N13">
        <v>5</v>
      </c>
      <c r="O13" s="147">
        <v>2.85</v>
      </c>
      <c r="P13" s="147">
        <f t="shared" si="0"/>
        <v>23.650000000000006</v>
      </c>
      <c r="Q13" s="147">
        <f t="shared" si="1"/>
        <v>4.730000000000001</v>
      </c>
      <c r="S13">
        <v>5</v>
      </c>
      <c r="T13" s="147">
        <v>3.5</v>
      </c>
      <c r="U13" s="147">
        <f t="shared" si="2"/>
        <v>29.05</v>
      </c>
      <c r="V13" s="147">
        <f t="shared" si="3"/>
        <v>5.8100000000000005</v>
      </c>
      <c r="X13">
        <v>5</v>
      </c>
      <c r="Y13" s="147">
        <v>3.3</v>
      </c>
      <c r="Z13" s="147">
        <f t="shared" si="4"/>
        <v>26.500000000000004</v>
      </c>
      <c r="AA13" s="147">
        <f t="shared" si="5"/>
        <v>5.300000000000001</v>
      </c>
      <c r="AC13">
        <v>5</v>
      </c>
      <c r="AD13" s="147">
        <v>3.8</v>
      </c>
      <c r="AE13" s="147">
        <f t="shared" si="6"/>
        <v>31.500000000000004</v>
      </c>
      <c r="AF13" s="147">
        <f t="shared" si="7"/>
        <v>6.300000000000001</v>
      </c>
    </row>
    <row r="14" spans="7:32" ht="15">
      <c r="G14" s="124"/>
      <c r="H14" s="124"/>
      <c r="N14">
        <v>6</v>
      </c>
      <c r="O14" s="147">
        <v>2.95</v>
      </c>
      <c r="P14" s="147">
        <f t="shared" si="0"/>
        <v>26.600000000000005</v>
      </c>
      <c r="Q14" s="147">
        <f t="shared" si="1"/>
        <v>4.4333333333333345</v>
      </c>
      <c r="S14">
        <v>6</v>
      </c>
      <c r="T14" s="147">
        <v>3.95</v>
      </c>
      <c r="U14" s="147">
        <f t="shared" si="2"/>
        <v>33</v>
      </c>
      <c r="V14" s="147">
        <f t="shared" si="3"/>
        <v>5.5</v>
      </c>
      <c r="X14">
        <v>6</v>
      </c>
      <c r="Y14" s="147">
        <v>3.3</v>
      </c>
      <c r="Z14" s="147">
        <f t="shared" si="4"/>
        <v>29.800000000000004</v>
      </c>
      <c r="AA14" s="147">
        <f t="shared" si="5"/>
        <v>4.966666666666668</v>
      </c>
      <c r="AC14">
        <v>6</v>
      </c>
      <c r="AD14" s="147">
        <v>3.8</v>
      </c>
      <c r="AE14" s="147">
        <f t="shared" si="6"/>
        <v>35.300000000000004</v>
      </c>
      <c r="AF14" s="147">
        <f t="shared" si="7"/>
        <v>5.883333333333334</v>
      </c>
    </row>
    <row r="15" spans="1:32" ht="15">
      <c r="A15" t="s">
        <v>178</v>
      </c>
      <c r="G15" s="124">
        <v>44000</v>
      </c>
      <c r="H15" s="124"/>
      <c r="N15">
        <v>7</v>
      </c>
      <c r="O15" s="147">
        <v>2.95</v>
      </c>
      <c r="P15" s="147">
        <f t="shared" si="0"/>
        <v>29.550000000000004</v>
      </c>
      <c r="Q15" s="147">
        <f t="shared" si="1"/>
        <v>4.221428571428572</v>
      </c>
      <c r="S15">
        <v>7</v>
      </c>
      <c r="T15" s="147">
        <v>3.95</v>
      </c>
      <c r="U15" s="147">
        <f t="shared" si="2"/>
        <v>36.95</v>
      </c>
      <c r="V15" s="147">
        <f t="shared" si="3"/>
        <v>5.278571428571429</v>
      </c>
      <c r="X15">
        <v>7</v>
      </c>
      <c r="Y15" s="147">
        <v>3.3</v>
      </c>
      <c r="Z15" s="147">
        <f t="shared" si="4"/>
        <v>33.1</v>
      </c>
      <c r="AA15" s="147">
        <f t="shared" si="5"/>
        <v>4.728571428571429</v>
      </c>
      <c r="AC15">
        <v>7</v>
      </c>
      <c r="AD15" s="147">
        <v>3.8</v>
      </c>
      <c r="AE15" s="147">
        <f t="shared" si="6"/>
        <v>39.1</v>
      </c>
      <c r="AF15" s="147">
        <f t="shared" si="7"/>
        <v>5.585714285714286</v>
      </c>
    </row>
    <row r="16" spans="14:32" ht="15">
      <c r="N16">
        <v>8</v>
      </c>
      <c r="O16" s="147">
        <v>2.95</v>
      </c>
      <c r="P16" s="147">
        <f t="shared" si="0"/>
        <v>32.50000000000001</v>
      </c>
      <c r="Q16" s="147">
        <f t="shared" si="1"/>
        <v>4.062500000000001</v>
      </c>
      <c r="S16">
        <v>8</v>
      </c>
      <c r="T16" s="147">
        <v>3.95</v>
      </c>
      <c r="U16" s="147">
        <f t="shared" si="2"/>
        <v>40.900000000000006</v>
      </c>
      <c r="V16" s="147">
        <f t="shared" si="3"/>
        <v>5.112500000000001</v>
      </c>
      <c r="X16">
        <v>8</v>
      </c>
      <c r="Y16" s="147">
        <v>3.3</v>
      </c>
      <c r="Z16" s="147">
        <f t="shared" si="4"/>
        <v>36.4</v>
      </c>
      <c r="AA16" s="147">
        <f t="shared" si="5"/>
        <v>4.55</v>
      </c>
      <c r="AC16">
        <v>8</v>
      </c>
      <c r="AD16" s="147">
        <v>3.8</v>
      </c>
      <c r="AE16" s="147">
        <f t="shared" si="6"/>
        <v>42.9</v>
      </c>
      <c r="AF16" s="147">
        <f t="shared" si="7"/>
        <v>5.3625</v>
      </c>
    </row>
    <row r="17" spans="1:32" ht="15.75">
      <c r="A17" t="s">
        <v>179</v>
      </c>
      <c r="G17" s="127">
        <f>G13/G15</f>
        <v>5.134912181818182</v>
      </c>
      <c r="H17" s="127"/>
      <c r="N17">
        <v>9</v>
      </c>
      <c r="O17" s="147">
        <v>2.95</v>
      </c>
      <c r="P17" s="147">
        <f t="shared" si="0"/>
        <v>35.45000000000001</v>
      </c>
      <c r="Q17" s="147">
        <f t="shared" si="1"/>
        <v>3.93888888888889</v>
      </c>
      <c r="S17">
        <v>9</v>
      </c>
      <c r="T17" s="147">
        <v>3.95</v>
      </c>
      <c r="U17" s="147">
        <f t="shared" si="2"/>
        <v>44.85000000000001</v>
      </c>
      <c r="V17" s="147">
        <f t="shared" si="3"/>
        <v>4.983333333333334</v>
      </c>
      <c r="X17">
        <v>9</v>
      </c>
      <c r="Y17" s="147">
        <v>3.3</v>
      </c>
      <c r="Z17" s="147">
        <f t="shared" si="4"/>
        <v>39.699999999999996</v>
      </c>
      <c r="AA17" s="147">
        <f t="shared" si="5"/>
        <v>4.4111111111111105</v>
      </c>
      <c r="AC17">
        <v>9</v>
      </c>
      <c r="AD17" s="147">
        <v>3.8</v>
      </c>
      <c r="AE17" s="147">
        <f t="shared" si="6"/>
        <v>46.699999999999996</v>
      </c>
      <c r="AF17" s="147">
        <f t="shared" si="7"/>
        <v>5.188888888888888</v>
      </c>
    </row>
    <row r="18" spans="14:32" ht="15">
      <c r="N18">
        <v>10</v>
      </c>
      <c r="O18" s="147">
        <v>2.95</v>
      </c>
      <c r="P18" s="147">
        <f t="shared" si="0"/>
        <v>38.40000000000001</v>
      </c>
      <c r="Q18" s="147">
        <f t="shared" si="1"/>
        <v>3.840000000000001</v>
      </c>
      <c r="S18">
        <v>10</v>
      </c>
      <c r="T18" s="147">
        <v>3.95</v>
      </c>
      <c r="U18" s="147">
        <f t="shared" si="2"/>
        <v>48.80000000000001</v>
      </c>
      <c r="V18" s="147">
        <f t="shared" si="3"/>
        <v>4.880000000000001</v>
      </c>
      <c r="X18">
        <v>10</v>
      </c>
      <c r="Y18" s="147">
        <v>3.3</v>
      </c>
      <c r="Z18" s="147">
        <f t="shared" si="4"/>
        <v>42.99999999999999</v>
      </c>
      <c r="AA18" s="147">
        <f t="shared" si="5"/>
        <v>4.299999999999999</v>
      </c>
      <c r="AC18">
        <v>10</v>
      </c>
      <c r="AD18" s="147">
        <v>3.8</v>
      </c>
      <c r="AE18" s="147">
        <f t="shared" si="6"/>
        <v>50.49999999999999</v>
      </c>
      <c r="AF18" s="147">
        <f t="shared" si="7"/>
        <v>5.049999999999999</v>
      </c>
    </row>
    <row r="19" spans="1:32" ht="15">
      <c r="A19" s="1" t="s">
        <v>175</v>
      </c>
      <c r="N19">
        <v>11</v>
      </c>
      <c r="O19" s="147">
        <v>3.05</v>
      </c>
      <c r="P19" s="147">
        <f t="shared" si="0"/>
        <v>41.45000000000001</v>
      </c>
      <c r="Q19" s="147">
        <f t="shared" si="1"/>
        <v>3.768181818181819</v>
      </c>
      <c r="S19">
        <v>11</v>
      </c>
      <c r="T19" s="147">
        <v>4.5</v>
      </c>
      <c r="U19" s="147">
        <f t="shared" si="2"/>
        <v>53.30000000000001</v>
      </c>
      <c r="V19" s="147">
        <f t="shared" si="3"/>
        <v>4.845454545454547</v>
      </c>
      <c r="X19">
        <v>11</v>
      </c>
      <c r="Y19" s="147">
        <v>3.3</v>
      </c>
      <c r="Z19" s="147">
        <f t="shared" si="4"/>
        <v>46.29999999999999</v>
      </c>
      <c r="AA19" s="147">
        <f t="shared" si="5"/>
        <v>4.209090909090908</v>
      </c>
      <c r="AC19">
        <v>11</v>
      </c>
      <c r="AD19" s="147">
        <v>3.8</v>
      </c>
      <c r="AE19" s="147">
        <f t="shared" si="6"/>
        <v>54.29999999999999</v>
      </c>
      <c r="AF19" s="147">
        <f t="shared" si="7"/>
        <v>4.936363636363636</v>
      </c>
    </row>
    <row r="20" spans="1:32" ht="15">
      <c r="A20" s="138" t="s">
        <v>190</v>
      </c>
      <c r="B20" s="128"/>
      <c r="C20" s="128"/>
      <c r="D20" s="128"/>
      <c r="N20">
        <v>12</v>
      </c>
      <c r="O20" s="147">
        <v>3.05</v>
      </c>
      <c r="P20" s="147">
        <f t="shared" si="0"/>
        <v>44.50000000000001</v>
      </c>
      <c r="Q20" s="147">
        <f t="shared" si="1"/>
        <v>3.708333333333334</v>
      </c>
      <c r="S20">
        <v>12</v>
      </c>
      <c r="T20" s="147">
        <v>4.5</v>
      </c>
      <c r="U20" s="147">
        <f t="shared" si="2"/>
        <v>57.80000000000001</v>
      </c>
      <c r="V20" s="147">
        <f t="shared" si="3"/>
        <v>4.816666666666667</v>
      </c>
      <c r="X20">
        <v>12</v>
      </c>
      <c r="Y20" s="147">
        <v>3.3</v>
      </c>
      <c r="Z20" s="147">
        <f t="shared" si="4"/>
        <v>49.59999999999999</v>
      </c>
      <c r="AA20" s="147">
        <f t="shared" si="5"/>
        <v>4.133333333333332</v>
      </c>
      <c r="AC20">
        <v>12</v>
      </c>
      <c r="AD20" s="147">
        <v>3.8</v>
      </c>
      <c r="AE20" s="147">
        <f t="shared" si="6"/>
        <v>58.09999999999999</v>
      </c>
      <c r="AF20" s="147">
        <f t="shared" si="7"/>
        <v>4.841666666666666</v>
      </c>
    </row>
    <row r="21" spans="1:32" ht="15">
      <c r="A21" s="97"/>
      <c r="B21" s="150"/>
      <c r="C21" s="150"/>
      <c r="D21" s="150"/>
      <c r="N21">
        <v>13</v>
      </c>
      <c r="O21" s="147">
        <v>3.05</v>
      </c>
      <c r="P21" s="147">
        <f t="shared" si="0"/>
        <v>47.550000000000004</v>
      </c>
      <c r="Q21" s="147">
        <f t="shared" si="1"/>
        <v>3.657692307692308</v>
      </c>
      <c r="S21">
        <v>13</v>
      </c>
      <c r="T21" s="147">
        <v>4.5</v>
      </c>
      <c r="U21" s="147">
        <f t="shared" si="2"/>
        <v>62.30000000000001</v>
      </c>
      <c r="V21" s="147">
        <f t="shared" si="3"/>
        <v>4.792307692307693</v>
      </c>
      <c r="X21">
        <v>13</v>
      </c>
      <c r="Y21" s="147">
        <v>3.3</v>
      </c>
      <c r="Z21" s="147">
        <f t="shared" si="4"/>
        <v>52.899999999999984</v>
      </c>
      <c r="AA21" s="147">
        <f t="shared" si="5"/>
        <v>4.069230769230768</v>
      </c>
      <c r="AC21">
        <v>13</v>
      </c>
      <c r="AD21" s="147">
        <v>3.8</v>
      </c>
      <c r="AE21" s="147">
        <f t="shared" si="6"/>
        <v>61.899999999999984</v>
      </c>
      <c r="AF21" s="147">
        <f t="shared" si="7"/>
        <v>4.761538461538461</v>
      </c>
    </row>
    <row r="22" spans="1:32" ht="15">
      <c r="A22" s="97"/>
      <c r="B22" s="150"/>
      <c r="C22" s="150"/>
      <c r="D22" s="150"/>
      <c r="E22" t="s">
        <v>205</v>
      </c>
      <c r="G22" s="124">
        <f>'Water Fund '!M6</f>
        <v>266784</v>
      </c>
      <c r="N22">
        <v>14</v>
      </c>
      <c r="O22" s="147">
        <v>3.05</v>
      </c>
      <c r="P22" s="147">
        <f t="shared" si="0"/>
        <v>50.6</v>
      </c>
      <c r="Q22" s="147">
        <f t="shared" si="1"/>
        <v>3.6142857142857143</v>
      </c>
      <c r="S22">
        <v>14</v>
      </c>
      <c r="T22" s="147">
        <v>4.5</v>
      </c>
      <c r="U22" s="147">
        <f t="shared" si="2"/>
        <v>66.80000000000001</v>
      </c>
      <c r="V22" s="147">
        <f t="shared" si="3"/>
        <v>4.771428571428572</v>
      </c>
      <c r="X22">
        <v>14</v>
      </c>
      <c r="Y22" s="147">
        <v>3.3</v>
      </c>
      <c r="Z22" s="147">
        <f t="shared" si="4"/>
        <v>56.19999999999998</v>
      </c>
      <c r="AA22" s="147">
        <f t="shared" si="5"/>
        <v>4.014285714285713</v>
      </c>
      <c r="AC22">
        <v>14</v>
      </c>
      <c r="AD22" s="147">
        <v>3.8</v>
      </c>
      <c r="AE22" s="147">
        <f t="shared" si="6"/>
        <v>65.69999999999999</v>
      </c>
      <c r="AF22" s="147">
        <f t="shared" si="7"/>
        <v>4.692857142857142</v>
      </c>
    </row>
    <row r="23" spans="1:32" ht="15">
      <c r="A23" s="97"/>
      <c r="B23" s="150"/>
      <c r="C23" s="150"/>
      <c r="D23" s="150"/>
      <c r="N23">
        <v>15</v>
      </c>
      <c r="O23" s="147">
        <v>3.05</v>
      </c>
      <c r="P23" s="147">
        <f t="shared" si="0"/>
        <v>53.65</v>
      </c>
      <c r="Q23" s="147">
        <f t="shared" si="1"/>
        <v>3.5766666666666667</v>
      </c>
      <c r="S23">
        <v>15</v>
      </c>
      <c r="T23" s="147">
        <v>4.5</v>
      </c>
      <c r="U23" s="147">
        <f t="shared" si="2"/>
        <v>71.30000000000001</v>
      </c>
      <c r="V23" s="147">
        <f t="shared" si="3"/>
        <v>4.753333333333334</v>
      </c>
      <c r="X23">
        <v>15</v>
      </c>
      <c r="Y23" s="147">
        <v>3.3</v>
      </c>
      <c r="Z23" s="147">
        <f t="shared" si="4"/>
        <v>59.49999999999998</v>
      </c>
      <c r="AA23" s="147">
        <f t="shared" si="5"/>
        <v>3.9666666666666655</v>
      </c>
      <c r="AC23">
        <v>15</v>
      </c>
      <c r="AD23" s="147">
        <v>3.8</v>
      </c>
      <c r="AE23" s="147">
        <f t="shared" si="6"/>
        <v>69.49999999999999</v>
      </c>
      <c r="AF23" s="147">
        <f t="shared" si="7"/>
        <v>4.633333333333332</v>
      </c>
    </row>
    <row r="24" spans="2:32" ht="15">
      <c r="B24" s="140" t="s">
        <v>206</v>
      </c>
      <c r="E24">
        <f>E180</f>
        <v>780</v>
      </c>
      <c r="F24" s="131">
        <f>F180</f>
        <v>26986.65</v>
      </c>
      <c r="G24" s="149">
        <f>F24*12</f>
        <v>323839.80000000005</v>
      </c>
      <c r="N24">
        <v>16</v>
      </c>
      <c r="O24" s="147">
        <v>3.2</v>
      </c>
      <c r="P24" s="147">
        <f t="shared" si="0"/>
        <v>56.85</v>
      </c>
      <c r="Q24" s="147">
        <f t="shared" si="1"/>
        <v>3.553125</v>
      </c>
      <c r="S24">
        <v>16</v>
      </c>
      <c r="T24" s="147">
        <v>4.95</v>
      </c>
      <c r="U24" s="147">
        <f t="shared" si="2"/>
        <v>76.25000000000001</v>
      </c>
      <c r="V24" s="147">
        <f t="shared" si="3"/>
        <v>4.765625000000001</v>
      </c>
      <c r="X24">
        <v>16</v>
      </c>
      <c r="Y24" s="147">
        <v>3.3</v>
      </c>
      <c r="Z24" s="147">
        <f t="shared" si="4"/>
        <v>62.799999999999976</v>
      </c>
      <c r="AA24" s="147">
        <f t="shared" si="5"/>
        <v>3.9249999999999985</v>
      </c>
      <c r="AC24">
        <v>16</v>
      </c>
      <c r="AD24" s="147">
        <v>3.8</v>
      </c>
      <c r="AE24" s="147">
        <f t="shared" si="6"/>
        <v>73.29999999999998</v>
      </c>
      <c r="AF24" s="147">
        <f t="shared" si="7"/>
        <v>4.581249999999999</v>
      </c>
    </row>
    <row r="25" spans="1:32" ht="15">
      <c r="A25" s="148" t="s">
        <v>207</v>
      </c>
      <c r="B25" s="140" t="s">
        <v>200</v>
      </c>
      <c r="C25" s="149">
        <v>13</v>
      </c>
      <c r="D25" s="140" t="s">
        <v>201</v>
      </c>
      <c r="E25" t="s">
        <v>202</v>
      </c>
      <c r="F25" t="s">
        <v>203</v>
      </c>
      <c r="N25">
        <v>17</v>
      </c>
      <c r="O25" s="147">
        <v>3.2</v>
      </c>
      <c r="P25" s="147">
        <f t="shared" si="0"/>
        <v>60.050000000000004</v>
      </c>
      <c r="Q25" s="147">
        <f t="shared" si="1"/>
        <v>3.532352941176471</v>
      </c>
      <c r="S25">
        <v>17</v>
      </c>
      <c r="T25" s="147">
        <v>4.95</v>
      </c>
      <c r="U25" s="147">
        <f t="shared" si="2"/>
        <v>81.20000000000002</v>
      </c>
      <c r="V25" s="147">
        <f t="shared" si="3"/>
        <v>4.776470588235295</v>
      </c>
      <c r="X25">
        <v>17</v>
      </c>
      <c r="Y25" s="147">
        <v>3.3</v>
      </c>
      <c r="Z25" s="147">
        <f t="shared" si="4"/>
        <v>66.09999999999998</v>
      </c>
      <c r="AA25" s="147">
        <f t="shared" si="5"/>
        <v>3.8882352941176457</v>
      </c>
      <c r="AC25">
        <v>17</v>
      </c>
      <c r="AD25" s="147">
        <v>3.8</v>
      </c>
      <c r="AE25" s="147">
        <f t="shared" si="6"/>
        <v>77.09999999999998</v>
      </c>
      <c r="AF25" s="147">
        <f t="shared" si="7"/>
        <v>4.535294117647058</v>
      </c>
    </row>
    <row r="26" spans="1:32" ht="15">
      <c r="A26">
        <v>0</v>
      </c>
      <c r="C26" s="147">
        <f>C25</f>
        <v>13</v>
      </c>
      <c r="E26">
        <v>96</v>
      </c>
      <c r="F26" s="131">
        <f>E26*C28</f>
        <v>1540.8000000000002</v>
      </c>
      <c r="N26">
        <v>18</v>
      </c>
      <c r="O26" s="147">
        <v>3.2</v>
      </c>
      <c r="P26" s="147">
        <f t="shared" si="0"/>
        <v>63.25000000000001</v>
      </c>
      <c r="Q26" s="147">
        <f t="shared" si="1"/>
        <v>3.5138888888888893</v>
      </c>
      <c r="S26">
        <v>18</v>
      </c>
      <c r="T26" s="147">
        <v>4.95</v>
      </c>
      <c r="U26" s="147">
        <f t="shared" si="2"/>
        <v>86.15000000000002</v>
      </c>
      <c r="V26" s="147">
        <f t="shared" si="3"/>
        <v>4.786111111111112</v>
      </c>
      <c r="X26">
        <v>18</v>
      </c>
      <c r="Y26" s="147">
        <v>3.3</v>
      </c>
      <c r="Z26" s="147">
        <f t="shared" si="4"/>
        <v>69.39999999999998</v>
      </c>
      <c r="AA26" s="147">
        <f t="shared" si="5"/>
        <v>3.8555555555555543</v>
      </c>
      <c r="AC26">
        <v>18</v>
      </c>
      <c r="AD26" s="147">
        <v>3.8</v>
      </c>
      <c r="AE26" s="147">
        <f t="shared" si="6"/>
        <v>80.89999999999998</v>
      </c>
      <c r="AF26" s="147">
        <f t="shared" si="7"/>
        <v>4.494444444444444</v>
      </c>
    </row>
    <row r="27" spans="1:32" ht="15">
      <c r="A27">
        <v>0.5</v>
      </c>
      <c r="B27">
        <v>3.05</v>
      </c>
      <c r="C27" s="147">
        <f>C26+(0.5*B27)</f>
        <v>14.525</v>
      </c>
      <c r="D27" s="147">
        <f>C27/A27</f>
        <v>29.05</v>
      </c>
      <c r="E27">
        <v>8</v>
      </c>
      <c r="F27" s="131">
        <f>E27*C29</f>
        <v>156.4</v>
      </c>
      <c r="N27">
        <v>19</v>
      </c>
      <c r="O27" s="147">
        <v>3.2</v>
      </c>
      <c r="P27" s="147">
        <f t="shared" si="0"/>
        <v>66.45</v>
      </c>
      <c r="Q27" s="147">
        <f t="shared" si="1"/>
        <v>3.4973684210526317</v>
      </c>
      <c r="S27">
        <v>19</v>
      </c>
      <c r="T27" s="147">
        <v>4.95</v>
      </c>
      <c r="U27" s="147">
        <f t="shared" si="2"/>
        <v>91.10000000000002</v>
      </c>
      <c r="V27" s="147">
        <f t="shared" si="3"/>
        <v>4.794736842105264</v>
      </c>
      <c r="X27">
        <v>19</v>
      </c>
      <c r="Y27" s="147">
        <v>3.3</v>
      </c>
      <c r="Z27" s="147">
        <f t="shared" si="4"/>
        <v>72.69999999999997</v>
      </c>
      <c r="AA27" s="147">
        <f t="shared" si="5"/>
        <v>3.826315789473683</v>
      </c>
      <c r="AC27">
        <v>19</v>
      </c>
      <c r="AD27" s="147">
        <v>3.8</v>
      </c>
      <c r="AE27" s="147">
        <f t="shared" si="6"/>
        <v>84.69999999999997</v>
      </c>
      <c r="AF27" s="147">
        <f t="shared" si="7"/>
        <v>4.457894736842104</v>
      </c>
    </row>
    <row r="28" spans="1:32" ht="15">
      <c r="A28">
        <v>1</v>
      </c>
      <c r="B28" s="147">
        <v>3.05</v>
      </c>
      <c r="C28" s="147">
        <f>C25+B28</f>
        <v>16.05</v>
      </c>
      <c r="D28" s="147">
        <f>C28/A28</f>
        <v>16.05</v>
      </c>
      <c r="E28">
        <v>57</v>
      </c>
      <c r="F28" s="131">
        <f>E28*C30</f>
        <v>1313.8500000000001</v>
      </c>
      <c r="N28">
        <v>20</v>
      </c>
      <c r="O28" s="147">
        <v>3.2</v>
      </c>
      <c r="P28" s="147">
        <f t="shared" si="0"/>
        <v>69.65</v>
      </c>
      <c r="Q28" s="147">
        <f t="shared" si="1"/>
        <v>3.4825000000000004</v>
      </c>
      <c r="S28">
        <v>20</v>
      </c>
      <c r="T28" s="147">
        <v>4.95</v>
      </c>
      <c r="U28" s="147">
        <f t="shared" si="2"/>
        <v>96.05000000000003</v>
      </c>
      <c r="V28" s="147">
        <f t="shared" si="3"/>
        <v>4.802500000000001</v>
      </c>
      <c r="X28">
        <v>20</v>
      </c>
      <c r="Y28" s="147">
        <v>3.3</v>
      </c>
      <c r="Z28" s="147">
        <f t="shared" si="4"/>
        <v>75.99999999999997</v>
      </c>
      <c r="AA28" s="147">
        <f t="shared" si="5"/>
        <v>3.7999999999999985</v>
      </c>
      <c r="AC28">
        <v>20</v>
      </c>
      <c r="AD28" s="147">
        <v>3.8</v>
      </c>
      <c r="AE28" s="147">
        <f t="shared" si="6"/>
        <v>88.49999999999997</v>
      </c>
      <c r="AF28" s="147">
        <f t="shared" si="7"/>
        <v>4.424999999999999</v>
      </c>
    </row>
    <row r="29" spans="1:32" ht="15">
      <c r="A29">
        <v>2</v>
      </c>
      <c r="B29" s="147">
        <v>3.5</v>
      </c>
      <c r="C29" s="147">
        <f>C28+B29</f>
        <v>19.55</v>
      </c>
      <c r="D29" s="147">
        <f aca="true" t="shared" si="8" ref="D29:D52">C29/A29</f>
        <v>9.775</v>
      </c>
      <c r="E29">
        <v>121</v>
      </c>
      <c r="F29" s="131">
        <f aca="true" t="shared" si="9" ref="F29:F92">E29*C31</f>
        <v>3212.55</v>
      </c>
      <c r="N29">
        <v>21</v>
      </c>
      <c r="O29" s="147">
        <v>3.2</v>
      </c>
      <c r="P29" s="147">
        <f t="shared" si="0"/>
        <v>72.85000000000001</v>
      </c>
      <c r="Q29" s="147">
        <f t="shared" si="1"/>
        <v>3.4690476190476196</v>
      </c>
      <c r="S29">
        <v>21</v>
      </c>
      <c r="T29" s="147">
        <v>4.95</v>
      </c>
      <c r="U29" s="147">
        <f t="shared" si="2"/>
        <v>101.00000000000003</v>
      </c>
      <c r="V29" s="147">
        <f t="shared" si="3"/>
        <v>4.809523809523811</v>
      </c>
      <c r="X29">
        <v>21</v>
      </c>
      <c r="Y29" s="147">
        <v>3.3</v>
      </c>
      <c r="Z29" s="147">
        <f t="shared" si="4"/>
        <v>79.29999999999997</v>
      </c>
      <c r="AA29" s="147">
        <f t="shared" si="5"/>
        <v>3.7761904761904748</v>
      </c>
      <c r="AC29">
        <v>21</v>
      </c>
      <c r="AD29" s="147">
        <v>3.8</v>
      </c>
      <c r="AE29" s="147">
        <f t="shared" si="6"/>
        <v>92.29999999999997</v>
      </c>
      <c r="AF29" s="147">
        <f t="shared" si="7"/>
        <v>4.395238095238094</v>
      </c>
    </row>
    <row r="30" spans="1:32" ht="15">
      <c r="A30">
        <v>3</v>
      </c>
      <c r="B30" s="147">
        <v>3.5</v>
      </c>
      <c r="C30" s="147">
        <f aca="true" t="shared" si="10" ref="C30:C52">C29+B30</f>
        <v>23.05</v>
      </c>
      <c r="D30" s="147">
        <f t="shared" si="8"/>
        <v>7.683333333333334</v>
      </c>
      <c r="E30">
        <v>96</v>
      </c>
      <c r="F30" s="131">
        <f t="shared" si="9"/>
        <v>2928</v>
      </c>
      <c r="N30">
        <v>22</v>
      </c>
      <c r="O30" s="147">
        <v>3.2</v>
      </c>
      <c r="P30" s="147">
        <f t="shared" si="0"/>
        <v>76.05000000000001</v>
      </c>
      <c r="Q30" s="147">
        <f t="shared" si="1"/>
        <v>3.4568181818181825</v>
      </c>
      <c r="S30">
        <v>22</v>
      </c>
      <c r="T30" s="147">
        <v>4.95</v>
      </c>
      <c r="U30" s="147">
        <f t="shared" si="2"/>
        <v>105.95000000000003</v>
      </c>
      <c r="V30" s="147">
        <f t="shared" si="3"/>
        <v>4.815909090909092</v>
      </c>
      <c r="X30">
        <v>22</v>
      </c>
      <c r="Y30" s="147">
        <v>3.3</v>
      </c>
      <c r="Z30" s="147">
        <f t="shared" si="4"/>
        <v>82.59999999999997</v>
      </c>
      <c r="AA30" s="147">
        <f t="shared" si="5"/>
        <v>3.754545454545453</v>
      </c>
      <c r="AC30">
        <v>22</v>
      </c>
      <c r="AD30" s="147">
        <v>3.8</v>
      </c>
      <c r="AE30" s="147">
        <f t="shared" si="6"/>
        <v>96.09999999999997</v>
      </c>
      <c r="AF30" s="147">
        <f t="shared" si="7"/>
        <v>4.368181818181816</v>
      </c>
    </row>
    <row r="31" spans="1:32" ht="15">
      <c r="A31">
        <v>4</v>
      </c>
      <c r="B31" s="147">
        <v>3.5</v>
      </c>
      <c r="C31" s="147">
        <f t="shared" si="10"/>
        <v>26.55</v>
      </c>
      <c r="D31" s="147">
        <f t="shared" si="8"/>
        <v>6.6375</v>
      </c>
      <c r="E31">
        <v>96</v>
      </c>
      <c r="F31" s="131">
        <f t="shared" si="9"/>
        <v>3307.2000000000003</v>
      </c>
      <c r="N31">
        <v>23</v>
      </c>
      <c r="O31" s="147">
        <v>3.2</v>
      </c>
      <c r="P31" s="147">
        <f t="shared" si="0"/>
        <v>79.25000000000001</v>
      </c>
      <c r="Q31" s="147">
        <f t="shared" si="1"/>
        <v>3.445652173913044</v>
      </c>
      <c r="S31">
        <v>23</v>
      </c>
      <c r="T31" s="147">
        <v>4.95</v>
      </c>
      <c r="U31" s="147">
        <f t="shared" si="2"/>
        <v>110.90000000000003</v>
      </c>
      <c r="V31" s="147">
        <f t="shared" si="3"/>
        <v>4.821739130434784</v>
      </c>
      <c r="X31">
        <v>23</v>
      </c>
      <c r="Y31" s="147">
        <v>3.3</v>
      </c>
      <c r="Z31" s="147">
        <f t="shared" si="4"/>
        <v>85.89999999999996</v>
      </c>
      <c r="AA31" s="147">
        <f t="shared" si="5"/>
        <v>3.7347826086956504</v>
      </c>
      <c r="AC31">
        <v>23</v>
      </c>
      <c r="AD31" s="147">
        <v>3.8</v>
      </c>
      <c r="AE31" s="147">
        <f t="shared" si="6"/>
        <v>99.89999999999996</v>
      </c>
      <c r="AF31" s="147">
        <f t="shared" si="7"/>
        <v>4.3434782608695635</v>
      </c>
    </row>
    <row r="32" spans="1:32" ht="15">
      <c r="A32">
        <v>5</v>
      </c>
      <c r="B32" s="147">
        <v>3.95</v>
      </c>
      <c r="C32" s="147">
        <f t="shared" si="10"/>
        <v>30.5</v>
      </c>
      <c r="D32" s="147">
        <f t="shared" si="8"/>
        <v>6.1</v>
      </c>
      <c r="E32">
        <v>188</v>
      </c>
      <c r="F32" s="131">
        <f t="shared" si="9"/>
        <v>7219.200000000001</v>
      </c>
      <c r="N32">
        <v>24</v>
      </c>
      <c r="O32" s="147">
        <v>3.2</v>
      </c>
      <c r="P32" s="147">
        <f t="shared" si="0"/>
        <v>82.45000000000002</v>
      </c>
      <c r="Q32" s="147">
        <f t="shared" si="1"/>
        <v>3.4354166666666672</v>
      </c>
      <c r="S32">
        <v>24</v>
      </c>
      <c r="T32" s="147">
        <v>4.95</v>
      </c>
      <c r="U32" s="147">
        <f t="shared" si="2"/>
        <v>115.85000000000004</v>
      </c>
      <c r="V32" s="147">
        <f t="shared" si="3"/>
        <v>4.827083333333335</v>
      </c>
      <c r="X32">
        <v>24</v>
      </c>
      <c r="Y32" s="147">
        <v>3.3</v>
      </c>
      <c r="Z32" s="147">
        <f t="shared" si="4"/>
        <v>89.19999999999996</v>
      </c>
      <c r="AA32" s="147">
        <f t="shared" si="5"/>
        <v>3.716666666666665</v>
      </c>
      <c r="AC32">
        <v>24</v>
      </c>
      <c r="AD32" s="147">
        <v>3.8</v>
      </c>
      <c r="AE32" s="147">
        <f t="shared" si="6"/>
        <v>103.69999999999996</v>
      </c>
      <c r="AF32" s="147">
        <f t="shared" si="7"/>
        <v>4.320833333333332</v>
      </c>
    </row>
    <row r="33" spans="1:32" ht="15">
      <c r="A33">
        <v>6</v>
      </c>
      <c r="B33" s="147">
        <v>3.95</v>
      </c>
      <c r="C33" s="147">
        <f t="shared" si="10"/>
        <v>34.45</v>
      </c>
      <c r="D33" s="147">
        <f t="shared" si="8"/>
        <v>5.741666666666667</v>
      </c>
      <c r="E33">
        <v>30</v>
      </c>
      <c r="F33" s="131">
        <f t="shared" si="9"/>
        <v>1270.5000000000002</v>
      </c>
      <c r="N33">
        <v>25</v>
      </c>
      <c r="O33" s="147">
        <v>3.2</v>
      </c>
      <c r="P33" s="147">
        <f t="shared" si="0"/>
        <v>85.65000000000002</v>
      </c>
      <c r="Q33" s="147">
        <f t="shared" si="1"/>
        <v>3.4260000000000006</v>
      </c>
      <c r="S33">
        <v>25</v>
      </c>
      <c r="T33" s="147">
        <v>4.95</v>
      </c>
      <c r="U33" s="147">
        <f t="shared" si="2"/>
        <v>120.80000000000004</v>
      </c>
      <c r="V33" s="147">
        <f t="shared" si="3"/>
        <v>4.832000000000002</v>
      </c>
      <c r="X33">
        <v>25</v>
      </c>
      <c r="Y33" s="147">
        <v>3.3</v>
      </c>
      <c r="Z33" s="147">
        <f t="shared" si="4"/>
        <v>92.49999999999996</v>
      </c>
      <c r="AA33" s="147">
        <f t="shared" si="5"/>
        <v>3.6999999999999984</v>
      </c>
      <c r="AC33">
        <v>25</v>
      </c>
      <c r="AD33" s="147">
        <v>3.8</v>
      </c>
      <c r="AE33" s="147">
        <f t="shared" si="6"/>
        <v>107.49999999999996</v>
      </c>
      <c r="AF33" s="147">
        <f t="shared" si="7"/>
        <v>4.299999999999998</v>
      </c>
    </row>
    <row r="34" spans="1:6" ht="15">
      <c r="A34">
        <v>7</v>
      </c>
      <c r="B34" s="147">
        <v>3.95</v>
      </c>
      <c r="C34" s="147">
        <f t="shared" si="10"/>
        <v>38.400000000000006</v>
      </c>
      <c r="D34" s="147">
        <f t="shared" si="8"/>
        <v>5.485714285714287</v>
      </c>
      <c r="E34">
        <v>38</v>
      </c>
      <c r="F34" s="131">
        <f t="shared" si="9"/>
        <v>1759.4000000000005</v>
      </c>
    </row>
    <row r="35" spans="1:6" ht="15">
      <c r="A35">
        <v>8</v>
      </c>
      <c r="B35" s="147">
        <v>3.95</v>
      </c>
      <c r="C35" s="147">
        <f t="shared" si="10"/>
        <v>42.35000000000001</v>
      </c>
      <c r="D35" s="147">
        <f t="shared" si="8"/>
        <v>5.293750000000001</v>
      </c>
      <c r="E35">
        <v>3</v>
      </c>
      <c r="F35" s="131">
        <f t="shared" si="9"/>
        <v>150.75000000000006</v>
      </c>
    </row>
    <row r="36" spans="1:6" ht="15">
      <c r="A36">
        <v>9</v>
      </c>
      <c r="B36" s="147">
        <v>3.95</v>
      </c>
      <c r="C36" s="147">
        <f t="shared" si="10"/>
        <v>46.30000000000001</v>
      </c>
      <c r="D36" s="147">
        <f t="shared" si="8"/>
        <v>5.144444444444446</v>
      </c>
      <c r="E36">
        <v>3</v>
      </c>
      <c r="F36" s="131">
        <f t="shared" si="9"/>
        <v>164.25000000000006</v>
      </c>
    </row>
    <row r="37" spans="1:6" ht="15">
      <c r="A37">
        <v>10</v>
      </c>
      <c r="B37" s="147">
        <v>3.95</v>
      </c>
      <c r="C37" s="147">
        <f t="shared" si="10"/>
        <v>50.250000000000014</v>
      </c>
      <c r="D37" s="147">
        <f t="shared" si="8"/>
        <v>5.025000000000001</v>
      </c>
      <c r="E37">
        <v>24</v>
      </c>
      <c r="F37" s="131">
        <f t="shared" si="9"/>
        <v>1422.0000000000005</v>
      </c>
    </row>
    <row r="38" spans="1:6" ht="15">
      <c r="A38">
        <v>11</v>
      </c>
      <c r="B38" s="147">
        <v>4.5</v>
      </c>
      <c r="C38" s="147">
        <f t="shared" si="10"/>
        <v>54.750000000000014</v>
      </c>
      <c r="D38" s="147">
        <f t="shared" si="8"/>
        <v>4.977272727272728</v>
      </c>
      <c r="E38">
        <v>2</v>
      </c>
      <c r="F38" s="131">
        <f t="shared" si="9"/>
        <v>127.50000000000003</v>
      </c>
    </row>
    <row r="39" spans="1:6" ht="15">
      <c r="A39">
        <v>12</v>
      </c>
      <c r="B39" s="147">
        <v>4.5</v>
      </c>
      <c r="C39" s="147">
        <f t="shared" si="10"/>
        <v>59.250000000000014</v>
      </c>
      <c r="D39" s="147">
        <f t="shared" si="8"/>
        <v>4.937500000000001</v>
      </c>
      <c r="E39">
        <v>2</v>
      </c>
      <c r="F39" s="131">
        <f t="shared" si="9"/>
        <v>136.50000000000003</v>
      </c>
    </row>
    <row r="40" spans="1:6" ht="15">
      <c r="A40">
        <v>13</v>
      </c>
      <c r="B40" s="147">
        <v>4.5</v>
      </c>
      <c r="C40" s="147">
        <f t="shared" si="10"/>
        <v>63.750000000000014</v>
      </c>
      <c r="D40" s="147">
        <f t="shared" si="8"/>
        <v>4.903846153846155</v>
      </c>
      <c r="E40">
        <v>3</v>
      </c>
      <c r="F40" s="131">
        <f t="shared" si="9"/>
        <v>218.25000000000006</v>
      </c>
    </row>
    <row r="41" spans="1:6" ht="15">
      <c r="A41">
        <v>14</v>
      </c>
      <c r="B41" s="147">
        <v>4.5</v>
      </c>
      <c r="C41" s="147">
        <f t="shared" si="10"/>
        <v>68.25000000000001</v>
      </c>
      <c r="D41" s="147">
        <f t="shared" si="8"/>
        <v>4.875000000000001</v>
      </c>
      <c r="F41" s="131">
        <f t="shared" si="9"/>
        <v>0</v>
      </c>
    </row>
    <row r="42" spans="1:6" ht="15">
      <c r="A42">
        <v>15</v>
      </c>
      <c r="B42" s="147">
        <v>4.5</v>
      </c>
      <c r="C42" s="147">
        <f t="shared" si="10"/>
        <v>72.75000000000001</v>
      </c>
      <c r="D42" s="147">
        <f t="shared" si="8"/>
        <v>4.8500000000000005</v>
      </c>
      <c r="E42">
        <v>2</v>
      </c>
      <c r="F42" s="131">
        <f t="shared" si="9"/>
        <v>165.30000000000004</v>
      </c>
    </row>
    <row r="43" spans="1:6" ht="15">
      <c r="A43">
        <v>16</v>
      </c>
      <c r="B43" s="147">
        <v>4.95</v>
      </c>
      <c r="C43" s="147">
        <f t="shared" si="10"/>
        <v>77.70000000000002</v>
      </c>
      <c r="D43" s="147">
        <f t="shared" si="8"/>
        <v>4.856250000000001</v>
      </c>
      <c r="F43" s="131">
        <f t="shared" si="9"/>
        <v>0</v>
      </c>
    </row>
    <row r="44" spans="1:6" ht="15">
      <c r="A44">
        <v>17</v>
      </c>
      <c r="B44" s="147">
        <v>4.95</v>
      </c>
      <c r="C44" s="147">
        <f t="shared" si="10"/>
        <v>82.65000000000002</v>
      </c>
      <c r="D44" s="147">
        <f t="shared" si="8"/>
        <v>4.861764705882354</v>
      </c>
      <c r="E44">
        <v>7</v>
      </c>
      <c r="F44" s="131">
        <f t="shared" si="9"/>
        <v>647.8500000000001</v>
      </c>
    </row>
    <row r="45" spans="1:6" ht="15">
      <c r="A45">
        <v>18</v>
      </c>
      <c r="B45" s="147">
        <v>4.95</v>
      </c>
      <c r="C45" s="147">
        <f t="shared" si="10"/>
        <v>87.60000000000002</v>
      </c>
      <c r="D45" s="147">
        <f t="shared" si="8"/>
        <v>4.866666666666668</v>
      </c>
      <c r="F45" s="131">
        <f t="shared" si="9"/>
        <v>0</v>
      </c>
    </row>
    <row r="46" spans="1:6" ht="15">
      <c r="A46">
        <v>19</v>
      </c>
      <c r="B46" s="147">
        <v>4.95</v>
      </c>
      <c r="C46" s="147">
        <f t="shared" si="10"/>
        <v>92.55000000000003</v>
      </c>
      <c r="D46" s="147">
        <f t="shared" si="8"/>
        <v>4.871052631578949</v>
      </c>
      <c r="F46" s="131">
        <f t="shared" si="9"/>
        <v>0</v>
      </c>
    </row>
    <row r="47" spans="1:6" ht="15">
      <c r="A47">
        <v>20</v>
      </c>
      <c r="B47" s="147">
        <v>4.95</v>
      </c>
      <c r="C47" s="147">
        <f t="shared" si="10"/>
        <v>97.50000000000003</v>
      </c>
      <c r="D47" s="147">
        <f t="shared" si="8"/>
        <v>4.875000000000002</v>
      </c>
      <c r="E47">
        <v>1</v>
      </c>
      <c r="F47" s="131">
        <f t="shared" si="9"/>
        <v>107.40000000000003</v>
      </c>
    </row>
    <row r="48" spans="1:6" ht="15">
      <c r="A48">
        <v>21</v>
      </c>
      <c r="B48" s="147">
        <v>4.95</v>
      </c>
      <c r="C48" s="147">
        <f t="shared" si="10"/>
        <v>102.45000000000003</v>
      </c>
      <c r="D48" s="147">
        <f t="shared" si="8"/>
        <v>4.87857142857143</v>
      </c>
      <c r="F48" s="131">
        <f t="shared" si="9"/>
        <v>0</v>
      </c>
    </row>
    <row r="49" spans="1:6" ht="15">
      <c r="A49">
        <v>22</v>
      </c>
      <c r="B49" s="147">
        <v>4.95</v>
      </c>
      <c r="C49" s="147">
        <f t="shared" si="10"/>
        <v>107.40000000000003</v>
      </c>
      <c r="D49" s="147">
        <f t="shared" si="8"/>
        <v>4.881818181818184</v>
      </c>
      <c r="F49" s="131">
        <f t="shared" si="9"/>
        <v>0</v>
      </c>
    </row>
    <row r="50" spans="1:6" ht="15">
      <c r="A50">
        <v>23</v>
      </c>
      <c r="B50" s="147">
        <v>4.95</v>
      </c>
      <c r="C50" s="147">
        <f t="shared" si="10"/>
        <v>112.35000000000004</v>
      </c>
      <c r="D50" s="147">
        <f t="shared" si="8"/>
        <v>4.884782608695653</v>
      </c>
      <c r="F50" s="131">
        <f t="shared" si="9"/>
        <v>0</v>
      </c>
    </row>
    <row r="51" spans="1:6" ht="15">
      <c r="A51">
        <v>24</v>
      </c>
      <c r="B51" s="147">
        <v>4.95</v>
      </c>
      <c r="C51" s="147">
        <f t="shared" si="10"/>
        <v>117.30000000000004</v>
      </c>
      <c r="D51" s="147">
        <f t="shared" si="8"/>
        <v>4.887500000000002</v>
      </c>
      <c r="F51" s="131">
        <f t="shared" si="9"/>
        <v>0</v>
      </c>
    </row>
    <row r="52" spans="1:6" ht="15">
      <c r="A52">
        <v>25</v>
      </c>
      <c r="B52" s="147">
        <v>4.95</v>
      </c>
      <c r="C52" s="147">
        <f t="shared" si="10"/>
        <v>122.25000000000004</v>
      </c>
      <c r="D52" s="147">
        <f t="shared" si="8"/>
        <v>4.8900000000000015</v>
      </c>
      <c r="E52">
        <v>1</v>
      </c>
      <c r="F52" s="131">
        <f t="shared" si="9"/>
        <v>132.15000000000003</v>
      </c>
    </row>
    <row r="53" spans="1:6" ht="15">
      <c r="A53">
        <v>26</v>
      </c>
      <c r="B53" s="147">
        <v>4.95</v>
      </c>
      <c r="C53" s="147">
        <f>C52+B53</f>
        <v>127.20000000000005</v>
      </c>
      <c r="D53" s="147">
        <f>C53/A53</f>
        <v>4.8923076923076945</v>
      </c>
      <c r="F53" s="131">
        <f t="shared" si="9"/>
        <v>0</v>
      </c>
    </row>
    <row r="54" spans="1:6" ht="15">
      <c r="A54">
        <v>27</v>
      </c>
      <c r="B54" s="147">
        <v>4.95</v>
      </c>
      <c r="C54" s="147">
        <f>C53+B54</f>
        <v>132.15000000000003</v>
      </c>
      <c r="D54" s="147">
        <f>C54/A54</f>
        <v>4.894444444444446</v>
      </c>
      <c r="F54" s="131">
        <f t="shared" si="9"/>
        <v>0</v>
      </c>
    </row>
    <row r="55" spans="1:6" ht="15">
      <c r="A55">
        <v>28</v>
      </c>
      <c r="B55" s="147">
        <v>4.95</v>
      </c>
      <c r="C55" s="147">
        <f aca="true" t="shared" si="11" ref="C55:C118">C54+B55</f>
        <v>137.10000000000002</v>
      </c>
      <c r="D55" s="147">
        <f aca="true" t="shared" si="12" ref="D55:D118">C55/A55</f>
        <v>4.896428571428572</v>
      </c>
      <c r="F55" s="131">
        <f t="shared" si="9"/>
        <v>0</v>
      </c>
    </row>
    <row r="56" spans="1:6" ht="15">
      <c r="A56">
        <v>29</v>
      </c>
      <c r="B56" s="147">
        <v>4.95</v>
      </c>
      <c r="C56" s="147">
        <f t="shared" si="11"/>
        <v>142.05</v>
      </c>
      <c r="D56" s="147">
        <f t="shared" si="12"/>
        <v>4.8982758620689655</v>
      </c>
      <c r="F56" s="131">
        <f t="shared" si="9"/>
        <v>0</v>
      </c>
    </row>
    <row r="57" spans="1:6" ht="15">
      <c r="A57">
        <v>30</v>
      </c>
      <c r="B57" s="147">
        <v>4.95</v>
      </c>
      <c r="C57" s="147">
        <f t="shared" si="11"/>
        <v>147</v>
      </c>
      <c r="D57" s="147">
        <f t="shared" si="12"/>
        <v>4.9</v>
      </c>
      <c r="F57" s="131">
        <f t="shared" si="9"/>
        <v>0</v>
      </c>
    </row>
    <row r="58" spans="1:6" ht="15">
      <c r="A58">
        <v>31</v>
      </c>
      <c r="B58" s="147">
        <v>4.95</v>
      </c>
      <c r="C58" s="147">
        <f t="shared" si="11"/>
        <v>151.95</v>
      </c>
      <c r="D58" s="147">
        <f t="shared" si="12"/>
        <v>4.901612903225806</v>
      </c>
      <c r="F58" s="131">
        <f t="shared" si="9"/>
        <v>0</v>
      </c>
    </row>
    <row r="59" spans="1:6" ht="15">
      <c r="A59">
        <v>32</v>
      </c>
      <c r="B59" s="147">
        <v>4.95</v>
      </c>
      <c r="C59" s="147">
        <f t="shared" si="11"/>
        <v>156.89999999999998</v>
      </c>
      <c r="D59" s="147">
        <f t="shared" si="12"/>
        <v>4.903124999999999</v>
      </c>
      <c r="F59" s="131">
        <f t="shared" si="9"/>
        <v>0</v>
      </c>
    </row>
    <row r="60" spans="1:6" ht="15">
      <c r="A60">
        <v>33</v>
      </c>
      <c r="B60" s="147">
        <v>4.95</v>
      </c>
      <c r="C60" s="147">
        <f t="shared" si="11"/>
        <v>161.84999999999997</v>
      </c>
      <c r="D60" s="147">
        <f t="shared" si="12"/>
        <v>4.904545454545453</v>
      </c>
      <c r="F60" s="131">
        <f t="shared" si="9"/>
        <v>0</v>
      </c>
    </row>
    <row r="61" spans="1:6" ht="15">
      <c r="A61">
        <v>34</v>
      </c>
      <c r="B61" s="147">
        <v>4.95</v>
      </c>
      <c r="C61" s="147">
        <f t="shared" si="11"/>
        <v>166.79999999999995</v>
      </c>
      <c r="D61" s="147">
        <f t="shared" si="12"/>
        <v>4.905882352941175</v>
      </c>
      <c r="F61" s="131">
        <f t="shared" si="9"/>
        <v>0</v>
      </c>
    </row>
    <row r="62" spans="1:6" ht="15">
      <c r="A62">
        <v>35</v>
      </c>
      <c r="B62" s="147">
        <v>4.95</v>
      </c>
      <c r="C62" s="147">
        <f t="shared" si="11"/>
        <v>171.74999999999994</v>
      </c>
      <c r="D62" s="147">
        <f t="shared" si="12"/>
        <v>4.907142857142856</v>
      </c>
      <c r="F62" s="131">
        <f t="shared" si="9"/>
        <v>0</v>
      </c>
    </row>
    <row r="63" spans="1:6" ht="15">
      <c r="A63">
        <v>36</v>
      </c>
      <c r="B63" s="147">
        <v>4.95</v>
      </c>
      <c r="C63" s="147">
        <f t="shared" si="11"/>
        <v>176.69999999999993</v>
      </c>
      <c r="D63" s="147">
        <f t="shared" si="12"/>
        <v>4.908333333333331</v>
      </c>
      <c r="F63" s="131">
        <f t="shared" si="9"/>
        <v>0</v>
      </c>
    </row>
    <row r="64" spans="1:6" ht="15">
      <c r="A64">
        <v>37</v>
      </c>
      <c r="B64" s="147">
        <v>4.95</v>
      </c>
      <c r="C64" s="147">
        <f t="shared" si="11"/>
        <v>181.64999999999992</v>
      </c>
      <c r="D64" s="147">
        <f t="shared" si="12"/>
        <v>4.909459459459457</v>
      </c>
      <c r="F64" s="131">
        <f t="shared" si="9"/>
        <v>0</v>
      </c>
    </row>
    <row r="65" spans="1:6" ht="15">
      <c r="A65">
        <v>38</v>
      </c>
      <c r="B65" s="147">
        <v>4.95</v>
      </c>
      <c r="C65" s="147">
        <f t="shared" si="11"/>
        <v>186.5999999999999</v>
      </c>
      <c r="D65" s="147">
        <f t="shared" si="12"/>
        <v>4.910526315789471</v>
      </c>
      <c r="F65" s="131">
        <f t="shared" si="9"/>
        <v>0</v>
      </c>
    </row>
    <row r="66" spans="1:6" ht="15">
      <c r="A66">
        <v>39</v>
      </c>
      <c r="B66" s="147">
        <v>4.95</v>
      </c>
      <c r="C66" s="147">
        <f t="shared" si="11"/>
        <v>191.5499999999999</v>
      </c>
      <c r="D66" s="147">
        <f t="shared" si="12"/>
        <v>4.911538461538459</v>
      </c>
      <c r="F66" s="131">
        <f t="shared" si="9"/>
        <v>0</v>
      </c>
    </row>
    <row r="67" spans="1:6" ht="15">
      <c r="A67">
        <v>40</v>
      </c>
      <c r="B67" s="147">
        <v>4.95</v>
      </c>
      <c r="C67" s="147">
        <f t="shared" si="11"/>
        <v>196.4999999999999</v>
      </c>
      <c r="D67" s="147">
        <f t="shared" si="12"/>
        <v>4.912499999999997</v>
      </c>
      <c r="F67" s="131">
        <f t="shared" si="9"/>
        <v>0</v>
      </c>
    </row>
    <row r="68" spans="1:6" ht="15">
      <c r="A68">
        <v>41</v>
      </c>
      <c r="B68" s="147">
        <v>4.95</v>
      </c>
      <c r="C68" s="147">
        <f t="shared" si="11"/>
        <v>201.44999999999987</v>
      </c>
      <c r="D68" s="147">
        <f t="shared" si="12"/>
        <v>4.9134146341463385</v>
      </c>
      <c r="F68" s="131">
        <f t="shared" si="9"/>
        <v>0</v>
      </c>
    </row>
    <row r="69" spans="1:6" ht="15">
      <c r="A69">
        <v>42</v>
      </c>
      <c r="B69" s="147">
        <v>4.95</v>
      </c>
      <c r="C69" s="147">
        <f t="shared" si="11"/>
        <v>206.39999999999986</v>
      </c>
      <c r="D69" s="147">
        <f t="shared" si="12"/>
        <v>4.914285714285711</v>
      </c>
      <c r="F69" s="131">
        <f t="shared" si="9"/>
        <v>0</v>
      </c>
    </row>
    <row r="70" spans="1:6" ht="15">
      <c r="A70">
        <v>43</v>
      </c>
      <c r="B70" s="147">
        <v>4.95</v>
      </c>
      <c r="C70" s="147">
        <f t="shared" si="11"/>
        <v>211.34999999999985</v>
      </c>
      <c r="D70" s="147">
        <f t="shared" si="12"/>
        <v>4.915116279069764</v>
      </c>
      <c r="F70" s="131">
        <f t="shared" si="9"/>
        <v>0</v>
      </c>
    </row>
    <row r="71" spans="1:6" ht="15">
      <c r="A71">
        <v>44</v>
      </c>
      <c r="B71" s="147">
        <v>4.95</v>
      </c>
      <c r="C71" s="147">
        <f t="shared" si="11"/>
        <v>216.29999999999984</v>
      </c>
      <c r="D71" s="147">
        <f t="shared" si="12"/>
        <v>4.9159090909090875</v>
      </c>
      <c r="F71" s="131">
        <f t="shared" si="9"/>
        <v>0</v>
      </c>
    </row>
    <row r="72" spans="1:6" ht="15">
      <c r="A72">
        <v>45</v>
      </c>
      <c r="B72" s="147">
        <v>4.95</v>
      </c>
      <c r="C72" s="147">
        <f t="shared" si="11"/>
        <v>221.24999999999983</v>
      </c>
      <c r="D72" s="147">
        <f t="shared" si="12"/>
        <v>4.9166666666666625</v>
      </c>
      <c r="F72" s="131">
        <f t="shared" si="9"/>
        <v>0</v>
      </c>
    </row>
    <row r="73" spans="1:6" ht="15">
      <c r="A73">
        <v>46</v>
      </c>
      <c r="B73" s="147">
        <v>4.95</v>
      </c>
      <c r="C73" s="147">
        <f t="shared" si="11"/>
        <v>226.19999999999982</v>
      </c>
      <c r="D73" s="147">
        <f t="shared" si="12"/>
        <v>4.917391304347822</v>
      </c>
      <c r="F73" s="131">
        <f t="shared" si="9"/>
        <v>0</v>
      </c>
    </row>
    <row r="74" spans="1:6" ht="15">
      <c r="A74">
        <v>47</v>
      </c>
      <c r="B74" s="147">
        <v>4.95</v>
      </c>
      <c r="C74" s="147">
        <f t="shared" si="11"/>
        <v>231.1499999999998</v>
      </c>
      <c r="D74" s="147">
        <f t="shared" si="12"/>
        <v>4.918085106382975</v>
      </c>
      <c r="F74" s="131">
        <f t="shared" si="9"/>
        <v>0</v>
      </c>
    </row>
    <row r="75" spans="1:6" ht="15">
      <c r="A75">
        <v>48</v>
      </c>
      <c r="B75" s="147">
        <v>4.95</v>
      </c>
      <c r="C75" s="147">
        <f t="shared" si="11"/>
        <v>236.0999999999998</v>
      </c>
      <c r="D75" s="147">
        <f t="shared" si="12"/>
        <v>4.918749999999996</v>
      </c>
      <c r="F75" s="131">
        <f t="shared" si="9"/>
        <v>0</v>
      </c>
    </row>
    <row r="76" spans="1:6" ht="15">
      <c r="A76">
        <v>49</v>
      </c>
      <c r="B76" s="147">
        <v>4.95</v>
      </c>
      <c r="C76" s="147">
        <f t="shared" si="11"/>
        <v>241.04999999999978</v>
      </c>
      <c r="D76" s="147">
        <f t="shared" si="12"/>
        <v>4.919387755102036</v>
      </c>
      <c r="F76" s="131">
        <f t="shared" si="9"/>
        <v>0</v>
      </c>
    </row>
    <row r="77" spans="1:6" ht="15">
      <c r="A77">
        <v>50</v>
      </c>
      <c r="B77" s="147">
        <v>4.95</v>
      </c>
      <c r="C77" s="147">
        <f t="shared" si="11"/>
        <v>245.99999999999977</v>
      </c>
      <c r="D77" s="147">
        <f t="shared" si="12"/>
        <v>4.9199999999999955</v>
      </c>
      <c r="F77" s="131">
        <f t="shared" si="9"/>
        <v>0</v>
      </c>
    </row>
    <row r="78" spans="1:6" ht="15">
      <c r="A78">
        <v>51</v>
      </c>
      <c r="B78" s="147">
        <v>4.95</v>
      </c>
      <c r="C78" s="147">
        <f t="shared" si="11"/>
        <v>250.94999999999976</v>
      </c>
      <c r="D78" s="147">
        <f t="shared" si="12"/>
        <v>4.920588235294113</v>
      </c>
      <c r="F78" s="131">
        <f t="shared" si="9"/>
        <v>0</v>
      </c>
    </row>
    <row r="79" spans="1:6" ht="15">
      <c r="A79">
        <v>52</v>
      </c>
      <c r="B79" s="147">
        <v>4.95</v>
      </c>
      <c r="C79" s="147">
        <f t="shared" si="11"/>
        <v>255.89999999999975</v>
      </c>
      <c r="D79" s="147">
        <f t="shared" si="12"/>
        <v>4.9211538461538415</v>
      </c>
      <c r="F79" s="131">
        <f t="shared" si="9"/>
        <v>0</v>
      </c>
    </row>
    <row r="80" spans="1:6" ht="15">
      <c r="A80">
        <v>53</v>
      </c>
      <c r="B80" s="147">
        <v>4.95</v>
      </c>
      <c r="C80" s="147">
        <f t="shared" si="11"/>
        <v>260.84999999999974</v>
      </c>
      <c r="D80" s="147">
        <f t="shared" si="12"/>
        <v>4.921698113207542</v>
      </c>
      <c r="F80" s="131">
        <f t="shared" si="9"/>
        <v>0</v>
      </c>
    </row>
    <row r="81" spans="1:6" ht="15">
      <c r="A81">
        <v>54</v>
      </c>
      <c r="B81" s="147">
        <v>4.95</v>
      </c>
      <c r="C81" s="147">
        <f t="shared" si="11"/>
        <v>265.7999999999997</v>
      </c>
      <c r="D81" s="147">
        <f t="shared" si="12"/>
        <v>4.922222222222217</v>
      </c>
      <c r="F81" s="131">
        <f t="shared" si="9"/>
        <v>0</v>
      </c>
    </row>
    <row r="82" spans="1:6" ht="15">
      <c r="A82">
        <v>55</v>
      </c>
      <c r="B82" s="147">
        <v>4.95</v>
      </c>
      <c r="C82" s="147">
        <f t="shared" si="11"/>
        <v>270.7499999999997</v>
      </c>
      <c r="D82" s="147">
        <f t="shared" si="12"/>
        <v>4.9227272727272675</v>
      </c>
      <c r="F82" s="131">
        <f t="shared" si="9"/>
        <v>0</v>
      </c>
    </row>
    <row r="83" spans="1:6" ht="15">
      <c r="A83">
        <v>56</v>
      </c>
      <c r="B83" s="147">
        <v>4.95</v>
      </c>
      <c r="C83" s="147">
        <f t="shared" si="11"/>
        <v>275.6999999999997</v>
      </c>
      <c r="D83" s="147">
        <f t="shared" si="12"/>
        <v>4.92321428571428</v>
      </c>
      <c r="F83" s="131">
        <f t="shared" si="9"/>
        <v>0</v>
      </c>
    </row>
    <row r="84" spans="1:6" ht="15">
      <c r="A84">
        <v>57</v>
      </c>
      <c r="B84" s="147">
        <v>4.95</v>
      </c>
      <c r="C84" s="147">
        <f t="shared" si="11"/>
        <v>280.6499999999997</v>
      </c>
      <c r="D84" s="147">
        <f t="shared" si="12"/>
        <v>4.923684210526311</v>
      </c>
      <c r="F84" s="131">
        <f t="shared" si="9"/>
        <v>0</v>
      </c>
    </row>
    <row r="85" spans="1:6" ht="15">
      <c r="A85">
        <v>58</v>
      </c>
      <c r="B85" s="147">
        <v>4.95</v>
      </c>
      <c r="C85" s="147">
        <f t="shared" si="11"/>
        <v>285.5999999999997</v>
      </c>
      <c r="D85" s="147">
        <f t="shared" si="12"/>
        <v>4.924137931034477</v>
      </c>
      <c r="F85" s="131">
        <f t="shared" si="9"/>
        <v>0</v>
      </c>
    </row>
    <row r="86" spans="1:6" ht="15">
      <c r="A86">
        <v>59</v>
      </c>
      <c r="B86" s="147">
        <v>4.95</v>
      </c>
      <c r="C86" s="147">
        <f t="shared" si="11"/>
        <v>290.54999999999967</v>
      </c>
      <c r="D86" s="147">
        <f t="shared" si="12"/>
        <v>4.924576271186435</v>
      </c>
      <c r="F86" s="131">
        <f t="shared" si="9"/>
        <v>0</v>
      </c>
    </row>
    <row r="87" spans="1:6" ht="15">
      <c r="A87">
        <v>60</v>
      </c>
      <c r="B87" s="147">
        <v>4.95</v>
      </c>
      <c r="C87" s="147">
        <f t="shared" si="11"/>
        <v>295.49999999999966</v>
      </c>
      <c r="D87" s="147">
        <f t="shared" si="12"/>
        <v>4.9249999999999945</v>
      </c>
      <c r="F87" s="131">
        <f t="shared" si="9"/>
        <v>0</v>
      </c>
    </row>
    <row r="88" spans="1:6" ht="15">
      <c r="A88">
        <v>61</v>
      </c>
      <c r="B88" s="147">
        <v>4.95</v>
      </c>
      <c r="C88" s="147">
        <f t="shared" si="11"/>
        <v>300.44999999999965</v>
      </c>
      <c r="D88" s="147">
        <f t="shared" si="12"/>
        <v>4.925409836065568</v>
      </c>
      <c r="F88" s="131">
        <f t="shared" si="9"/>
        <v>0</v>
      </c>
    </row>
    <row r="89" spans="1:6" ht="15">
      <c r="A89">
        <v>62</v>
      </c>
      <c r="B89" s="147">
        <v>4.95</v>
      </c>
      <c r="C89" s="147">
        <f t="shared" si="11"/>
        <v>305.39999999999964</v>
      </c>
      <c r="D89" s="147">
        <f t="shared" si="12"/>
        <v>4.925806451612897</v>
      </c>
      <c r="F89" s="131">
        <f t="shared" si="9"/>
        <v>0</v>
      </c>
    </row>
    <row r="90" spans="1:6" ht="15">
      <c r="A90">
        <v>63</v>
      </c>
      <c r="B90" s="147">
        <v>4.95</v>
      </c>
      <c r="C90" s="147">
        <f t="shared" si="11"/>
        <v>310.3499999999996</v>
      </c>
      <c r="D90" s="147">
        <f t="shared" si="12"/>
        <v>4.92619047619047</v>
      </c>
      <c r="F90" s="131">
        <f t="shared" si="9"/>
        <v>0</v>
      </c>
    </row>
    <row r="91" spans="1:6" ht="15">
      <c r="A91">
        <v>64</v>
      </c>
      <c r="B91" s="147">
        <v>4.95</v>
      </c>
      <c r="C91" s="147">
        <f t="shared" si="11"/>
        <v>315.2999999999996</v>
      </c>
      <c r="D91" s="147">
        <f t="shared" si="12"/>
        <v>4.926562499999994</v>
      </c>
      <c r="F91" s="131">
        <f t="shared" si="9"/>
        <v>0</v>
      </c>
    </row>
    <row r="92" spans="1:6" ht="15">
      <c r="A92">
        <v>65</v>
      </c>
      <c r="B92" s="147">
        <v>4.95</v>
      </c>
      <c r="C92" s="147">
        <f t="shared" si="11"/>
        <v>320.2499999999996</v>
      </c>
      <c r="D92" s="147">
        <f t="shared" si="12"/>
        <v>4.926923076923071</v>
      </c>
      <c r="F92" s="131">
        <f t="shared" si="9"/>
        <v>0</v>
      </c>
    </row>
    <row r="93" spans="1:6" ht="15">
      <c r="A93">
        <v>66</v>
      </c>
      <c r="B93" s="147">
        <v>4.95</v>
      </c>
      <c r="C93" s="147">
        <f t="shared" si="11"/>
        <v>325.1999999999996</v>
      </c>
      <c r="D93" s="147">
        <f t="shared" si="12"/>
        <v>4.9272727272727215</v>
      </c>
      <c r="F93" s="131">
        <f aca="true" t="shared" si="13" ref="F93:F156">E93*C95</f>
        <v>0</v>
      </c>
    </row>
    <row r="94" spans="1:6" ht="15">
      <c r="A94">
        <v>67</v>
      </c>
      <c r="B94" s="147">
        <v>4.95</v>
      </c>
      <c r="C94" s="147">
        <f t="shared" si="11"/>
        <v>330.1499999999996</v>
      </c>
      <c r="D94" s="147">
        <f t="shared" si="12"/>
        <v>4.927611940298501</v>
      </c>
      <c r="F94" s="131">
        <f t="shared" si="13"/>
        <v>0</v>
      </c>
    </row>
    <row r="95" spans="1:6" ht="15">
      <c r="A95">
        <v>68</v>
      </c>
      <c r="B95" s="147">
        <v>4.95</v>
      </c>
      <c r="C95" s="147">
        <f t="shared" si="11"/>
        <v>335.09999999999957</v>
      </c>
      <c r="D95" s="147">
        <f t="shared" si="12"/>
        <v>4.927941176470582</v>
      </c>
      <c r="F95" s="131">
        <f t="shared" si="13"/>
        <v>0</v>
      </c>
    </row>
    <row r="96" spans="1:6" ht="15">
      <c r="A96">
        <v>69</v>
      </c>
      <c r="B96" s="147">
        <v>4.95</v>
      </c>
      <c r="C96" s="147">
        <f t="shared" si="11"/>
        <v>340.04999999999956</v>
      </c>
      <c r="D96" s="147">
        <f t="shared" si="12"/>
        <v>4.928260869565211</v>
      </c>
      <c r="F96" s="131">
        <f t="shared" si="13"/>
        <v>0</v>
      </c>
    </row>
    <row r="97" spans="1:6" ht="15">
      <c r="A97">
        <v>70</v>
      </c>
      <c r="B97" s="147">
        <v>4.95</v>
      </c>
      <c r="C97" s="147">
        <f t="shared" si="11"/>
        <v>344.99999999999955</v>
      </c>
      <c r="D97" s="147">
        <f t="shared" si="12"/>
        <v>4.928571428571422</v>
      </c>
      <c r="F97" s="131">
        <f t="shared" si="13"/>
        <v>0</v>
      </c>
    </row>
    <row r="98" spans="1:6" ht="15">
      <c r="A98">
        <v>71</v>
      </c>
      <c r="B98" s="147">
        <v>4.95</v>
      </c>
      <c r="C98" s="147">
        <f t="shared" si="11"/>
        <v>349.94999999999953</v>
      </c>
      <c r="D98" s="147">
        <f t="shared" si="12"/>
        <v>4.928873239436613</v>
      </c>
      <c r="F98" s="131">
        <f t="shared" si="13"/>
        <v>0</v>
      </c>
    </row>
    <row r="99" spans="1:6" ht="15">
      <c r="A99">
        <v>72</v>
      </c>
      <c r="B99" s="147">
        <v>4.95</v>
      </c>
      <c r="C99" s="147">
        <f t="shared" si="11"/>
        <v>354.8999999999995</v>
      </c>
      <c r="D99" s="147">
        <f t="shared" si="12"/>
        <v>4.92916666666666</v>
      </c>
      <c r="F99" s="131">
        <f t="shared" si="13"/>
        <v>0</v>
      </c>
    </row>
    <row r="100" spans="1:6" ht="15">
      <c r="A100">
        <v>73</v>
      </c>
      <c r="B100" s="147">
        <v>4.95</v>
      </c>
      <c r="C100" s="147">
        <f t="shared" si="11"/>
        <v>359.8499999999995</v>
      </c>
      <c r="D100" s="147">
        <f t="shared" si="12"/>
        <v>4.929452054794514</v>
      </c>
      <c r="F100" s="131">
        <f t="shared" si="13"/>
        <v>0</v>
      </c>
    </row>
    <row r="101" spans="1:6" ht="15">
      <c r="A101">
        <v>74</v>
      </c>
      <c r="B101" s="147">
        <v>4.95</v>
      </c>
      <c r="C101" s="147">
        <f t="shared" si="11"/>
        <v>364.7999999999995</v>
      </c>
      <c r="D101" s="147">
        <f t="shared" si="12"/>
        <v>4.929729729729723</v>
      </c>
      <c r="F101" s="131">
        <f t="shared" si="13"/>
        <v>0</v>
      </c>
    </row>
    <row r="102" spans="1:6" ht="15">
      <c r="A102">
        <v>75</v>
      </c>
      <c r="B102" s="147">
        <v>4.95</v>
      </c>
      <c r="C102" s="147">
        <f t="shared" si="11"/>
        <v>369.7499999999995</v>
      </c>
      <c r="D102" s="147">
        <f t="shared" si="12"/>
        <v>4.9299999999999935</v>
      </c>
      <c r="F102" s="131">
        <f t="shared" si="13"/>
        <v>0</v>
      </c>
    </row>
    <row r="103" spans="1:6" ht="15">
      <c r="A103">
        <v>76</v>
      </c>
      <c r="B103" s="147">
        <v>4.95</v>
      </c>
      <c r="C103" s="147">
        <f t="shared" si="11"/>
        <v>374.6999999999995</v>
      </c>
      <c r="D103" s="147">
        <f t="shared" si="12"/>
        <v>4.93026315789473</v>
      </c>
      <c r="F103" s="131">
        <f t="shared" si="13"/>
        <v>0</v>
      </c>
    </row>
    <row r="104" spans="1:6" ht="15">
      <c r="A104">
        <v>77</v>
      </c>
      <c r="B104" s="147">
        <v>4.95</v>
      </c>
      <c r="C104" s="147">
        <f t="shared" si="11"/>
        <v>379.64999999999947</v>
      </c>
      <c r="D104" s="147">
        <f t="shared" si="12"/>
        <v>4.930519480519473</v>
      </c>
      <c r="F104" s="131">
        <f t="shared" si="13"/>
        <v>0</v>
      </c>
    </row>
    <row r="105" spans="1:6" ht="15">
      <c r="A105">
        <v>78</v>
      </c>
      <c r="B105" s="147">
        <v>4.95</v>
      </c>
      <c r="C105" s="147">
        <f t="shared" si="11"/>
        <v>384.59999999999945</v>
      </c>
      <c r="D105" s="147">
        <f t="shared" si="12"/>
        <v>4.930769230769224</v>
      </c>
      <c r="F105" s="131">
        <f t="shared" si="13"/>
        <v>0</v>
      </c>
    </row>
    <row r="106" spans="1:6" ht="15">
      <c r="A106">
        <v>79</v>
      </c>
      <c r="B106" s="147">
        <v>4.95</v>
      </c>
      <c r="C106" s="147">
        <f t="shared" si="11"/>
        <v>389.54999999999944</v>
      </c>
      <c r="D106" s="147">
        <f t="shared" si="12"/>
        <v>4.931012658227841</v>
      </c>
      <c r="F106" s="131">
        <f t="shared" si="13"/>
        <v>0</v>
      </c>
    </row>
    <row r="107" spans="1:6" ht="15">
      <c r="A107">
        <v>80</v>
      </c>
      <c r="B107" s="147">
        <v>4.95</v>
      </c>
      <c r="C107" s="147">
        <f t="shared" si="11"/>
        <v>394.49999999999943</v>
      </c>
      <c r="D107" s="147">
        <f t="shared" si="12"/>
        <v>4.931249999999993</v>
      </c>
      <c r="F107" s="131">
        <f t="shared" si="13"/>
        <v>0</v>
      </c>
    </row>
    <row r="108" spans="1:6" ht="15">
      <c r="A108">
        <v>81</v>
      </c>
      <c r="B108" s="147">
        <v>4.95</v>
      </c>
      <c r="C108" s="147">
        <f t="shared" si="11"/>
        <v>399.4499999999994</v>
      </c>
      <c r="D108" s="147">
        <f t="shared" si="12"/>
        <v>4.931481481481474</v>
      </c>
      <c r="F108" s="131">
        <f t="shared" si="13"/>
        <v>0</v>
      </c>
    </row>
    <row r="109" spans="1:6" ht="15">
      <c r="A109">
        <v>82</v>
      </c>
      <c r="B109" s="147">
        <v>4.95</v>
      </c>
      <c r="C109" s="147">
        <f t="shared" si="11"/>
        <v>404.3999999999994</v>
      </c>
      <c r="D109" s="147">
        <f t="shared" si="12"/>
        <v>4.931707317073164</v>
      </c>
      <c r="F109" s="131">
        <f t="shared" si="13"/>
        <v>0</v>
      </c>
    </row>
    <row r="110" spans="1:6" ht="15">
      <c r="A110">
        <v>83</v>
      </c>
      <c r="B110" s="147">
        <v>4.95</v>
      </c>
      <c r="C110" s="147">
        <f t="shared" si="11"/>
        <v>409.3499999999994</v>
      </c>
      <c r="D110" s="147">
        <f t="shared" si="12"/>
        <v>4.931927710843366</v>
      </c>
      <c r="F110" s="131">
        <f t="shared" si="13"/>
        <v>0</v>
      </c>
    </row>
    <row r="111" spans="1:6" ht="15">
      <c r="A111">
        <v>84</v>
      </c>
      <c r="B111" s="147">
        <v>4.95</v>
      </c>
      <c r="C111" s="147">
        <f t="shared" si="11"/>
        <v>414.2999999999994</v>
      </c>
      <c r="D111" s="147">
        <f t="shared" si="12"/>
        <v>4.93214285714285</v>
      </c>
      <c r="F111" s="131">
        <f t="shared" si="13"/>
        <v>0</v>
      </c>
    </row>
    <row r="112" spans="1:6" ht="15">
      <c r="A112">
        <v>85</v>
      </c>
      <c r="B112" s="147">
        <v>4.95</v>
      </c>
      <c r="C112" s="147">
        <f t="shared" si="11"/>
        <v>419.2499999999994</v>
      </c>
      <c r="D112" s="147">
        <f t="shared" si="12"/>
        <v>4.932352941176463</v>
      </c>
      <c r="F112" s="131">
        <f t="shared" si="13"/>
        <v>0</v>
      </c>
    </row>
    <row r="113" spans="1:6" ht="15">
      <c r="A113">
        <v>86</v>
      </c>
      <c r="B113" s="147">
        <v>4.95</v>
      </c>
      <c r="C113" s="147">
        <f t="shared" si="11"/>
        <v>424.19999999999936</v>
      </c>
      <c r="D113" s="147">
        <f t="shared" si="12"/>
        <v>4.932558139534876</v>
      </c>
      <c r="F113" s="131">
        <f t="shared" si="13"/>
        <v>0</v>
      </c>
    </row>
    <row r="114" spans="1:6" ht="15">
      <c r="A114">
        <v>87</v>
      </c>
      <c r="B114" s="147">
        <v>4.95</v>
      </c>
      <c r="C114" s="147">
        <f t="shared" si="11"/>
        <v>429.14999999999935</v>
      </c>
      <c r="D114" s="147">
        <f t="shared" si="12"/>
        <v>4.932758620689648</v>
      </c>
      <c r="F114" s="131">
        <f t="shared" si="13"/>
        <v>0</v>
      </c>
    </row>
    <row r="115" spans="1:6" ht="15">
      <c r="A115">
        <v>88</v>
      </c>
      <c r="B115" s="147">
        <v>4.95</v>
      </c>
      <c r="C115" s="147">
        <f t="shared" si="11"/>
        <v>434.09999999999934</v>
      </c>
      <c r="D115" s="147">
        <f t="shared" si="12"/>
        <v>4.932954545454538</v>
      </c>
      <c r="F115" s="131">
        <f t="shared" si="13"/>
        <v>0</v>
      </c>
    </row>
    <row r="116" spans="1:6" ht="15">
      <c r="A116">
        <v>89</v>
      </c>
      <c r="B116" s="147">
        <v>4.95</v>
      </c>
      <c r="C116" s="147">
        <f t="shared" si="11"/>
        <v>439.04999999999933</v>
      </c>
      <c r="D116" s="147">
        <f t="shared" si="12"/>
        <v>4.933146067415723</v>
      </c>
      <c r="F116" s="131">
        <f t="shared" si="13"/>
        <v>0</v>
      </c>
    </row>
    <row r="117" spans="1:6" ht="15">
      <c r="A117">
        <v>90</v>
      </c>
      <c r="B117" s="147">
        <v>4.95</v>
      </c>
      <c r="C117" s="147">
        <f t="shared" si="11"/>
        <v>443.9999999999993</v>
      </c>
      <c r="D117" s="147">
        <f t="shared" si="12"/>
        <v>4.933333333333326</v>
      </c>
      <c r="F117" s="131">
        <f t="shared" si="13"/>
        <v>0</v>
      </c>
    </row>
    <row r="118" spans="1:6" ht="15">
      <c r="A118">
        <v>91</v>
      </c>
      <c r="B118" s="147">
        <v>4.95</v>
      </c>
      <c r="C118" s="147">
        <f t="shared" si="11"/>
        <v>448.9499999999993</v>
      </c>
      <c r="D118" s="147">
        <f t="shared" si="12"/>
        <v>4.933516483516476</v>
      </c>
      <c r="F118" s="131">
        <f t="shared" si="13"/>
        <v>0</v>
      </c>
    </row>
    <row r="119" spans="1:6" ht="15">
      <c r="A119">
        <v>92</v>
      </c>
      <c r="B119" s="147">
        <v>4.95</v>
      </c>
      <c r="C119" s="147">
        <f aca="true" t="shared" si="14" ref="C119:C177">C118+B119</f>
        <v>453.8999999999993</v>
      </c>
      <c r="D119" s="147">
        <f aca="true" t="shared" si="15" ref="D119:D177">C119/A119</f>
        <v>4.933695652173905</v>
      </c>
      <c r="F119" s="131">
        <f t="shared" si="13"/>
        <v>0</v>
      </c>
    </row>
    <row r="120" spans="1:6" ht="15">
      <c r="A120">
        <v>93</v>
      </c>
      <c r="B120" s="147">
        <v>4.95</v>
      </c>
      <c r="C120" s="147">
        <f t="shared" si="14"/>
        <v>458.8499999999993</v>
      </c>
      <c r="D120" s="147">
        <f t="shared" si="15"/>
        <v>4.933870967741928</v>
      </c>
      <c r="F120" s="131">
        <f t="shared" si="13"/>
        <v>0</v>
      </c>
    </row>
    <row r="121" spans="1:6" ht="15">
      <c r="A121">
        <v>94</v>
      </c>
      <c r="B121" s="147">
        <v>4.95</v>
      </c>
      <c r="C121" s="147">
        <f t="shared" si="14"/>
        <v>463.7999999999993</v>
      </c>
      <c r="D121" s="147">
        <f t="shared" si="15"/>
        <v>4.934042553191482</v>
      </c>
      <c r="F121" s="131">
        <f t="shared" si="13"/>
        <v>0</v>
      </c>
    </row>
    <row r="122" spans="1:6" ht="15">
      <c r="A122">
        <v>95</v>
      </c>
      <c r="B122" s="147">
        <v>4.95</v>
      </c>
      <c r="C122" s="147">
        <f t="shared" si="14"/>
        <v>468.74999999999926</v>
      </c>
      <c r="D122" s="147">
        <f t="shared" si="15"/>
        <v>4.934210526315781</v>
      </c>
      <c r="F122" s="131">
        <f t="shared" si="13"/>
        <v>0</v>
      </c>
    </row>
    <row r="123" spans="1:6" ht="15">
      <c r="A123">
        <v>96</v>
      </c>
      <c r="B123" s="147">
        <v>4.95</v>
      </c>
      <c r="C123" s="147">
        <f t="shared" si="14"/>
        <v>473.69999999999925</v>
      </c>
      <c r="D123" s="147">
        <f t="shared" si="15"/>
        <v>4.934374999999992</v>
      </c>
      <c r="F123" s="131">
        <f t="shared" si="13"/>
        <v>0</v>
      </c>
    </row>
    <row r="124" spans="1:6" ht="15">
      <c r="A124">
        <v>97</v>
      </c>
      <c r="B124" s="147">
        <v>4.95</v>
      </c>
      <c r="C124" s="147">
        <f t="shared" si="14"/>
        <v>478.64999999999924</v>
      </c>
      <c r="D124" s="147">
        <f t="shared" si="15"/>
        <v>4.934536082474219</v>
      </c>
      <c r="F124" s="131">
        <f t="shared" si="13"/>
        <v>0</v>
      </c>
    </row>
    <row r="125" spans="1:6" ht="15">
      <c r="A125">
        <v>98</v>
      </c>
      <c r="B125" s="147">
        <v>4.95</v>
      </c>
      <c r="C125" s="147">
        <f t="shared" si="14"/>
        <v>483.5999999999992</v>
      </c>
      <c r="D125" s="147">
        <f t="shared" si="15"/>
        <v>4.9346938775510125</v>
      </c>
      <c r="F125" s="131">
        <f t="shared" si="13"/>
        <v>0</v>
      </c>
    </row>
    <row r="126" spans="1:6" ht="15">
      <c r="A126">
        <v>99</v>
      </c>
      <c r="B126" s="147">
        <v>4.95</v>
      </c>
      <c r="C126" s="147">
        <f t="shared" si="14"/>
        <v>488.5499999999992</v>
      </c>
      <c r="D126" s="147">
        <f t="shared" si="15"/>
        <v>4.934848484848477</v>
      </c>
      <c r="F126" s="131">
        <f t="shared" si="13"/>
        <v>0</v>
      </c>
    </row>
    <row r="127" spans="1:6" ht="15">
      <c r="A127">
        <v>100</v>
      </c>
      <c r="B127" s="147">
        <v>4.95</v>
      </c>
      <c r="C127" s="147">
        <f t="shared" si="14"/>
        <v>493.4999999999992</v>
      </c>
      <c r="D127" s="147">
        <f t="shared" si="15"/>
        <v>4.934999999999992</v>
      </c>
      <c r="E127">
        <v>2</v>
      </c>
      <c r="F127" s="131">
        <f t="shared" si="13"/>
        <v>1006.7999999999984</v>
      </c>
    </row>
    <row r="128" spans="1:6" ht="15">
      <c r="A128">
        <v>101</v>
      </c>
      <c r="B128" s="147">
        <v>4.95</v>
      </c>
      <c r="C128" s="147">
        <f t="shared" si="14"/>
        <v>498.4499999999992</v>
      </c>
      <c r="D128" s="147">
        <f t="shared" si="15"/>
        <v>4.935148514851477</v>
      </c>
      <c r="F128" s="131">
        <f t="shared" si="13"/>
        <v>0</v>
      </c>
    </row>
    <row r="129" spans="1:6" ht="15">
      <c r="A129">
        <v>102</v>
      </c>
      <c r="B129" s="147">
        <v>4.95</v>
      </c>
      <c r="C129" s="147">
        <f t="shared" si="14"/>
        <v>503.3999999999992</v>
      </c>
      <c r="D129" s="147">
        <f t="shared" si="15"/>
        <v>4.935294117647051</v>
      </c>
      <c r="F129" s="131">
        <f t="shared" si="13"/>
        <v>0</v>
      </c>
    </row>
    <row r="130" spans="1:6" ht="15">
      <c r="A130">
        <v>103</v>
      </c>
      <c r="B130" s="147">
        <v>4.95</v>
      </c>
      <c r="C130" s="147">
        <f t="shared" si="14"/>
        <v>508.34999999999917</v>
      </c>
      <c r="D130" s="147">
        <f t="shared" si="15"/>
        <v>4.9354368932038755</v>
      </c>
      <c r="F130" s="131">
        <f t="shared" si="13"/>
        <v>0</v>
      </c>
    </row>
    <row r="131" spans="1:6" ht="15">
      <c r="A131">
        <v>104</v>
      </c>
      <c r="B131" s="147">
        <v>4.95</v>
      </c>
      <c r="C131" s="147">
        <f t="shared" si="14"/>
        <v>513.2999999999992</v>
      </c>
      <c r="D131" s="147">
        <f t="shared" si="15"/>
        <v>4.935576923076915</v>
      </c>
      <c r="F131" s="131">
        <f t="shared" si="13"/>
        <v>0</v>
      </c>
    </row>
    <row r="132" spans="1:6" ht="15">
      <c r="A132">
        <v>105</v>
      </c>
      <c r="B132" s="147">
        <v>4.95</v>
      </c>
      <c r="C132" s="147">
        <f t="shared" si="14"/>
        <v>518.2499999999992</v>
      </c>
      <c r="D132" s="147">
        <f t="shared" si="15"/>
        <v>4.935714285714278</v>
      </c>
      <c r="F132" s="131">
        <f t="shared" si="13"/>
        <v>0</v>
      </c>
    </row>
    <row r="133" spans="1:6" ht="15">
      <c r="A133">
        <v>106</v>
      </c>
      <c r="B133" s="147">
        <v>4.95</v>
      </c>
      <c r="C133" s="147">
        <f t="shared" si="14"/>
        <v>523.1999999999992</v>
      </c>
      <c r="D133" s="147">
        <f t="shared" si="15"/>
        <v>4.935849056603766</v>
      </c>
      <c r="F133" s="131">
        <f t="shared" si="13"/>
        <v>0</v>
      </c>
    </row>
    <row r="134" spans="1:6" ht="15">
      <c r="A134">
        <v>107</v>
      </c>
      <c r="B134" s="147">
        <v>4.95</v>
      </c>
      <c r="C134" s="147">
        <f t="shared" si="14"/>
        <v>528.1499999999993</v>
      </c>
      <c r="D134" s="147">
        <f t="shared" si="15"/>
        <v>4.9359813084112085</v>
      </c>
      <c r="F134" s="131">
        <f t="shared" si="13"/>
        <v>0</v>
      </c>
    </row>
    <row r="135" spans="1:6" ht="15">
      <c r="A135">
        <v>108</v>
      </c>
      <c r="B135" s="147">
        <v>4.95</v>
      </c>
      <c r="C135" s="147">
        <f t="shared" si="14"/>
        <v>533.0999999999993</v>
      </c>
      <c r="D135" s="147">
        <f t="shared" si="15"/>
        <v>4.936111111111105</v>
      </c>
      <c r="F135" s="131">
        <f t="shared" si="13"/>
        <v>0</v>
      </c>
    </row>
    <row r="136" spans="1:6" ht="15">
      <c r="A136">
        <v>109</v>
      </c>
      <c r="B136" s="147">
        <v>4.95</v>
      </c>
      <c r="C136" s="147">
        <f t="shared" si="14"/>
        <v>538.0499999999994</v>
      </c>
      <c r="D136" s="147">
        <f t="shared" si="15"/>
        <v>4.936238532110086</v>
      </c>
      <c r="F136" s="131">
        <f t="shared" si="13"/>
        <v>0</v>
      </c>
    </row>
    <row r="137" spans="1:6" ht="15">
      <c r="A137">
        <v>110</v>
      </c>
      <c r="B137" s="147">
        <v>4.95</v>
      </c>
      <c r="C137" s="147">
        <f t="shared" si="14"/>
        <v>542.9999999999994</v>
      </c>
      <c r="D137" s="147">
        <f t="shared" si="15"/>
        <v>4.936363636363631</v>
      </c>
      <c r="F137" s="131">
        <f t="shared" si="13"/>
        <v>0</v>
      </c>
    </row>
    <row r="138" spans="1:6" ht="15">
      <c r="A138">
        <v>111</v>
      </c>
      <c r="B138" s="147">
        <v>4.95</v>
      </c>
      <c r="C138" s="147">
        <f t="shared" si="14"/>
        <v>547.9499999999995</v>
      </c>
      <c r="D138" s="147">
        <f t="shared" si="15"/>
        <v>4.936486486486482</v>
      </c>
      <c r="F138" s="131">
        <f t="shared" si="13"/>
        <v>0</v>
      </c>
    </row>
    <row r="139" spans="1:6" ht="15">
      <c r="A139">
        <v>112</v>
      </c>
      <c r="B139" s="147">
        <v>4.95</v>
      </c>
      <c r="C139" s="147">
        <f t="shared" si="14"/>
        <v>552.8999999999995</v>
      </c>
      <c r="D139" s="147">
        <f t="shared" si="15"/>
        <v>4.936607142857139</v>
      </c>
      <c r="F139" s="131">
        <f t="shared" si="13"/>
        <v>0</v>
      </c>
    </row>
    <row r="140" spans="1:6" ht="15">
      <c r="A140">
        <v>113</v>
      </c>
      <c r="B140" s="147">
        <v>4.95</v>
      </c>
      <c r="C140" s="147">
        <f t="shared" si="14"/>
        <v>557.8499999999996</v>
      </c>
      <c r="D140" s="147">
        <f t="shared" si="15"/>
        <v>4.93672566371681</v>
      </c>
      <c r="F140" s="131">
        <f t="shared" si="13"/>
        <v>0</v>
      </c>
    </row>
    <row r="141" spans="1:6" ht="15">
      <c r="A141">
        <v>114</v>
      </c>
      <c r="B141" s="147">
        <v>4.95</v>
      </c>
      <c r="C141" s="147">
        <f t="shared" si="14"/>
        <v>562.7999999999996</v>
      </c>
      <c r="D141" s="147">
        <f t="shared" si="15"/>
        <v>4.936842105263154</v>
      </c>
      <c r="F141" s="131">
        <f t="shared" si="13"/>
        <v>0</v>
      </c>
    </row>
    <row r="142" spans="1:6" ht="15">
      <c r="A142">
        <v>115</v>
      </c>
      <c r="B142" s="147">
        <v>4.95</v>
      </c>
      <c r="C142" s="147">
        <f t="shared" si="14"/>
        <v>567.7499999999997</v>
      </c>
      <c r="D142" s="147">
        <f t="shared" si="15"/>
        <v>4.936956521739128</v>
      </c>
      <c r="F142" s="131">
        <f t="shared" si="13"/>
        <v>0</v>
      </c>
    </row>
    <row r="143" spans="1:6" ht="15">
      <c r="A143">
        <v>116</v>
      </c>
      <c r="B143" s="147">
        <v>4.95</v>
      </c>
      <c r="C143" s="147">
        <f t="shared" si="14"/>
        <v>572.6999999999997</v>
      </c>
      <c r="D143" s="147">
        <f t="shared" si="15"/>
        <v>4.937068965517239</v>
      </c>
      <c r="F143" s="131">
        <f t="shared" si="13"/>
        <v>0</v>
      </c>
    </row>
    <row r="144" spans="1:6" ht="15">
      <c r="A144">
        <v>117</v>
      </c>
      <c r="B144" s="147">
        <v>4.95</v>
      </c>
      <c r="C144" s="147">
        <f t="shared" si="14"/>
        <v>577.6499999999997</v>
      </c>
      <c r="D144" s="147">
        <f t="shared" si="15"/>
        <v>4.937179487179485</v>
      </c>
      <c r="F144" s="131">
        <f t="shared" si="13"/>
        <v>0</v>
      </c>
    </row>
    <row r="145" spans="1:6" ht="15">
      <c r="A145">
        <v>118</v>
      </c>
      <c r="B145" s="147">
        <v>4.95</v>
      </c>
      <c r="C145" s="147">
        <f t="shared" si="14"/>
        <v>582.5999999999998</v>
      </c>
      <c r="D145" s="147">
        <f t="shared" si="15"/>
        <v>4.937288135593219</v>
      </c>
      <c r="F145" s="131">
        <f t="shared" si="13"/>
        <v>0</v>
      </c>
    </row>
    <row r="146" spans="1:6" ht="15">
      <c r="A146">
        <v>119</v>
      </c>
      <c r="B146" s="147">
        <v>4.95</v>
      </c>
      <c r="C146" s="147">
        <f t="shared" si="14"/>
        <v>587.5499999999998</v>
      </c>
      <c r="D146" s="147">
        <f t="shared" si="15"/>
        <v>4.937394957983192</v>
      </c>
      <c r="F146" s="131">
        <f t="shared" si="13"/>
        <v>0</v>
      </c>
    </row>
    <row r="147" spans="1:6" ht="15">
      <c r="A147">
        <v>120</v>
      </c>
      <c r="B147" s="147">
        <v>4.95</v>
      </c>
      <c r="C147" s="147">
        <f t="shared" si="14"/>
        <v>592.4999999999999</v>
      </c>
      <c r="D147" s="147">
        <f t="shared" si="15"/>
        <v>4.937499999999999</v>
      </c>
      <c r="F147" s="131">
        <f t="shared" si="13"/>
        <v>0</v>
      </c>
    </row>
    <row r="148" spans="1:6" ht="15">
      <c r="A148">
        <v>121</v>
      </c>
      <c r="B148" s="147">
        <v>4.95</v>
      </c>
      <c r="C148" s="147">
        <f t="shared" si="14"/>
        <v>597.4499999999999</v>
      </c>
      <c r="D148" s="147">
        <f t="shared" si="15"/>
        <v>4.937603305785124</v>
      </c>
      <c r="F148" s="131">
        <f t="shared" si="13"/>
        <v>0</v>
      </c>
    </row>
    <row r="149" spans="1:6" ht="15">
      <c r="A149">
        <v>122</v>
      </c>
      <c r="B149" s="147">
        <v>4.95</v>
      </c>
      <c r="C149" s="147">
        <f t="shared" si="14"/>
        <v>602.4</v>
      </c>
      <c r="D149" s="147">
        <f t="shared" si="15"/>
        <v>4.937704918032787</v>
      </c>
      <c r="F149" s="131">
        <f t="shared" si="13"/>
        <v>0</v>
      </c>
    </row>
    <row r="150" spans="1:6" ht="15">
      <c r="A150">
        <v>123</v>
      </c>
      <c r="B150" s="147">
        <v>4.95</v>
      </c>
      <c r="C150" s="147">
        <f t="shared" si="14"/>
        <v>607.35</v>
      </c>
      <c r="D150" s="147">
        <f t="shared" si="15"/>
        <v>4.937804878048781</v>
      </c>
      <c r="F150" s="131">
        <f t="shared" si="13"/>
        <v>0</v>
      </c>
    </row>
    <row r="151" spans="1:6" ht="15">
      <c r="A151">
        <v>124</v>
      </c>
      <c r="B151" s="147">
        <v>4.95</v>
      </c>
      <c r="C151" s="147">
        <f t="shared" si="14"/>
        <v>612.3000000000001</v>
      </c>
      <c r="D151" s="147">
        <f t="shared" si="15"/>
        <v>4.937903225806452</v>
      </c>
      <c r="F151" s="131">
        <f t="shared" si="13"/>
        <v>0</v>
      </c>
    </row>
    <row r="152" spans="1:6" ht="15">
      <c r="A152">
        <v>125</v>
      </c>
      <c r="B152" s="147">
        <v>4.95</v>
      </c>
      <c r="C152" s="147">
        <f t="shared" si="14"/>
        <v>617.2500000000001</v>
      </c>
      <c r="D152" s="147">
        <f t="shared" si="15"/>
        <v>4.938000000000001</v>
      </c>
      <c r="F152" s="131">
        <f t="shared" si="13"/>
        <v>0</v>
      </c>
    </row>
    <row r="153" spans="1:6" ht="15">
      <c r="A153">
        <v>126</v>
      </c>
      <c r="B153" s="147">
        <v>4.95</v>
      </c>
      <c r="C153" s="147">
        <f t="shared" si="14"/>
        <v>622.2000000000002</v>
      </c>
      <c r="D153" s="147">
        <f t="shared" si="15"/>
        <v>4.938095238095239</v>
      </c>
      <c r="F153" s="131">
        <f t="shared" si="13"/>
        <v>0</v>
      </c>
    </row>
    <row r="154" spans="1:6" ht="15">
      <c r="A154">
        <v>127</v>
      </c>
      <c r="B154" s="147">
        <v>4.95</v>
      </c>
      <c r="C154" s="147">
        <f t="shared" si="14"/>
        <v>627.1500000000002</v>
      </c>
      <c r="D154" s="147">
        <f t="shared" si="15"/>
        <v>4.938188976377955</v>
      </c>
      <c r="F154" s="131">
        <f t="shared" si="13"/>
        <v>0</v>
      </c>
    </row>
    <row r="155" spans="1:6" ht="15">
      <c r="A155">
        <v>128</v>
      </c>
      <c r="B155" s="147">
        <v>4.95</v>
      </c>
      <c r="C155" s="147">
        <f t="shared" si="14"/>
        <v>632.1000000000003</v>
      </c>
      <c r="D155" s="147">
        <f t="shared" si="15"/>
        <v>4.938281250000002</v>
      </c>
      <c r="F155" s="131">
        <f t="shared" si="13"/>
        <v>0</v>
      </c>
    </row>
    <row r="156" spans="1:6" ht="15">
      <c r="A156">
        <v>129</v>
      </c>
      <c r="B156" s="147">
        <v>4.95</v>
      </c>
      <c r="C156" s="147">
        <f t="shared" si="14"/>
        <v>637.0500000000003</v>
      </c>
      <c r="D156" s="147">
        <f t="shared" si="15"/>
        <v>4.938372093023258</v>
      </c>
      <c r="F156" s="131">
        <f t="shared" si="13"/>
        <v>0</v>
      </c>
    </row>
    <row r="157" spans="1:6" ht="15">
      <c r="A157">
        <v>130</v>
      </c>
      <c r="B157" s="147">
        <v>4.95</v>
      </c>
      <c r="C157" s="147">
        <f t="shared" si="14"/>
        <v>642.0000000000003</v>
      </c>
      <c r="D157" s="147">
        <f t="shared" si="15"/>
        <v>4.938461538461541</v>
      </c>
      <c r="F157" s="131">
        <f aca="true" t="shared" si="16" ref="F157:F178">E157*C159</f>
        <v>0</v>
      </c>
    </row>
    <row r="158" spans="1:6" ht="15">
      <c r="A158">
        <v>131</v>
      </c>
      <c r="B158" s="147">
        <v>4.95</v>
      </c>
      <c r="C158" s="147">
        <f t="shared" si="14"/>
        <v>646.9500000000004</v>
      </c>
      <c r="D158" s="147">
        <f t="shared" si="15"/>
        <v>4.9385496183206135</v>
      </c>
      <c r="F158" s="131">
        <f t="shared" si="16"/>
        <v>0</v>
      </c>
    </row>
    <row r="159" spans="1:6" ht="15">
      <c r="A159">
        <v>132</v>
      </c>
      <c r="B159" s="147">
        <v>4.95</v>
      </c>
      <c r="C159" s="147">
        <f t="shared" si="14"/>
        <v>651.9000000000004</v>
      </c>
      <c r="D159" s="147">
        <f t="shared" si="15"/>
        <v>4.938636363636367</v>
      </c>
      <c r="F159" s="131">
        <f t="shared" si="16"/>
        <v>0</v>
      </c>
    </row>
    <row r="160" spans="1:6" ht="15">
      <c r="A160">
        <v>133</v>
      </c>
      <c r="B160" s="147">
        <v>4.95</v>
      </c>
      <c r="C160" s="147">
        <f t="shared" si="14"/>
        <v>656.8500000000005</v>
      </c>
      <c r="D160" s="147">
        <f t="shared" si="15"/>
        <v>4.938721804511282</v>
      </c>
      <c r="F160" s="131">
        <f t="shared" si="16"/>
        <v>0</v>
      </c>
    </row>
    <row r="161" spans="1:6" ht="15">
      <c r="A161">
        <v>134</v>
      </c>
      <c r="B161" s="147">
        <v>4.95</v>
      </c>
      <c r="C161" s="147">
        <f t="shared" si="14"/>
        <v>661.8000000000005</v>
      </c>
      <c r="D161" s="147">
        <f t="shared" si="15"/>
        <v>4.938805970149257</v>
      </c>
      <c r="F161" s="131">
        <f t="shared" si="16"/>
        <v>0</v>
      </c>
    </row>
    <row r="162" spans="1:6" ht="15">
      <c r="A162">
        <v>135</v>
      </c>
      <c r="B162" s="147">
        <v>4.95</v>
      </c>
      <c r="C162" s="147">
        <f t="shared" si="14"/>
        <v>666.7500000000006</v>
      </c>
      <c r="D162" s="147">
        <f t="shared" si="15"/>
        <v>4.938888888888893</v>
      </c>
      <c r="F162" s="131">
        <f t="shared" si="16"/>
        <v>0</v>
      </c>
    </row>
    <row r="163" spans="1:6" ht="15">
      <c r="A163">
        <v>136</v>
      </c>
      <c r="B163" s="147">
        <v>4.95</v>
      </c>
      <c r="C163" s="147">
        <f t="shared" si="14"/>
        <v>671.7000000000006</v>
      </c>
      <c r="D163" s="147">
        <f t="shared" si="15"/>
        <v>4.938970588235299</v>
      </c>
      <c r="F163" s="131">
        <f t="shared" si="16"/>
        <v>0</v>
      </c>
    </row>
    <row r="164" spans="1:6" ht="15">
      <c r="A164">
        <v>137</v>
      </c>
      <c r="B164" s="147">
        <v>4.95</v>
      </c>
      <c r="C164" s="147">
        <f t="shared" si="14"/>
        <v>676.6500000000007</v>
      </c>
      <c r="D164" s="147">
        <f t="shared" si="15"/>
        <v>4.939051094890516</v>
      </c>
      <c r="F164" s="131">
        <f t="shared" si="16"/>
        <v>0</v>
      </c>
    </row>
    <row r="165" spans="1:6" ht="15">
      <c r="A165">
        <v>138</v>
      </c>
      <c r="B165" s="147">
        <v>4.95</v>
      </c>
      <c r="C165" s="147">
        <f t="shared" si="14"/>
        <v>681.6000000000007</v>
      </c>
      <c r="D165" s="147">
        <f t="shared" si="15"/>
        <v>4.939130434782614</v>
      </c>
      <c r="F165" s="131">
        <f t="shared" si="16"/>
        <v>0</v>
      </c>
    </row>
    <row r="166" spans="1:6" ht="15">
      <c r="A166">
        <v>139</v>
      </c>
      <c r="B166" s="147">
        <v>4.95</v>
      </c>
      <c r="C166" s="147">
        <f t="shared" si="14"/>
        <v>686.5500000000008</v>
      </c>
      <c r="D166" s="147">
        <f t="shared" si="15"/>
        <v>4.93920863309353</v>
      </c>
      <c r="F166" s="131">
        <f t="shared" si="16"/>
        <v>0</v>
      </c>
    </row>
    <row r="167" spans="1:6" ht="15">
      <c r="A167">
        <v>140</v>
      </c>
      <c r="B167" s="147">
        <v>4.95</v>
      </c>
      <c r="C167" s="147">
        <f t="shared" si="14"/>
        <v>691.5000000000008</v>
      </c>
      <c r="D167" s="147">
        <f t="shared" si="15"/>
        <v>4.93928571428572</v>
      </c>
      <c r="F167" s="131">
        <f t="shared" si="16"/>
        <v>0</v>
      </c>
    </row>
    <row r="168" spans="1:6" ht="15">
      <c r="A168">
        <v>141</v>
      </c>
      <c r="B168" s="147">
        <v>4.95</v>
      </c>
      <c r="C168" s="147">
        <f t="shared" si="14"/>
        <v>696.4500000000008</v>
      </c>
      <c r="D168" s="147">
        <f t="shared" si="15"/>
        <v>4.939361702127665</v>
      </c>
      <c r="F168" s="131">
        <f t="shared" si="16"/>
        <v>0</v>
      </c>
    </row>
    <row r="169" spans="1:6" ht="15">
      <c r="A169">
        <v>142</v>
      </c>
      <c r="B169" s="147">
        <v>4.95</v>
      </c>
      <c r="C169" s="147">
        <f t="shared" si="14"/>
        <v>701.4000000000009</v>
      </c>
      <c r="D169" s="147">
        <f t="shared" si="15"/>
        <v>4.939436619718316</v>
      </c>
      <c r="F169" s="131">
        <f t="shared" si="16"/>
        <v>0</v>
      </c>
    </row>
    <row r="170" spans="1:6" ht="15">
      <c r="A170">
        <v>143</v>
      </c>
      <c r="B170" s="147">
        <v>4.95</v>
      </c>
      <c r="C170" s="147">
        <f t="shared" si="14"/>
        <v>706.3500000000009</v>
      </c>
      <c r="D170" s="147">
        <f t="shared" si="15"/>
        <v>4.939510489510496</v>
      </c>
      <c r="F170" s="131">
        <f t="shared" si="16"/>
        <v>0</v>
      </c>
    </row>
    <row r="171" spans="1:6" ht="15">
      <c r="A171">
        <v>144</v>
      </c>
      <c r="B171" s="147">
        <v>4.95</v>
      </c>
      <c r="C171" s="147">
        <f t="shared" si="14"/>
        <v>711.300000000001</v>
      </c>
      <c r="D171" s="147">
        <f t="shared" si="15"/>
        <v>4.93958333333334</v>
      </c>
      <c r="F171" s="131">
        <f t="shared" si="16"/>
        <v>0</v>
      </c>
    </row>
    <row r="172" spans="1:6" ht="15">
      <c r="A172">
        <v>145</v>
      </c>
      <c r="B172" s="147">
        <v>4.95</v>
      </c>
      <c r="C172" s="147">
        <f t="shared" si="14"/>
        <v>716.250000000001</v>
      </c>
      <c r="D172" s="147">
        <f t="shared" si="15"/>
        <v>4.9396551724138</v>
      </c>
      <c r="F172" s="131">
        <f t="shared" si="16"/>
        <v>0</v>
      </c>
    </row>
    <row r="173" spans="1:6" ht="15">
      <c r="A173">
        <v>146</v>
      </c>
      <c r="B173" s="147">
        <v>4.95</v>
      </c>
      <c r="C173" s="147">
        <f t="shared" si="14"/>
        <v>721.2000000000011</v>
      </c>
      <c r="D173" s="147">
        <f t="shared" si="15"/>
        <v>4.939726027397268</v>
      </c>
      <c r="F173" s="131">
        <f t="shared" si="16"/>
        <v>0</v>
      </c>
    </row>
    <row r="174" spans="1:6" ht="15">
      <c r="A174">
        <v>147</v>
      </c>
      <c r="B174" s="147">
        <v>4.95</v>
      </c>
      <c r="C174" s="147">
        <f t="shared" si="14"/>
        <v>726.1500000000011</v>
      </c>
      <c r="D174" s="147">
        <f t="shared" si="15"/>
        <v>4.939795918367355</v>
      </c>
      <c r="F174" s="131">
        <f t="shared" si="16"/>
        <v>0</v>
      </c>
    </row>
    <row r="175" spans="1:6" ht="15">
      <c r="A175">
        <v>148</v>
      </c>
      <c r="B175" s="147">
        <v>4.95</v>
      </c>
      <c r="C175" s="147">
        <f t="shared" si="14"/>
        <v>731.1000000000012</v>
      </c>
      <c r="D175" s="147">
        <f t="shared" si="15"/>
        <v>4.939864864864873</v>
      </c>
      <c r="F175" s="131">
        <f t="shared" si="16"/>
        <v>0</v>
      </c>
    </row>
    <row r="176" spans="1:6" ht="15">
      <c r="A176">
        <v>149</v>
      </c>
      <c r="B176" s="147">
        <v>4.95</v>
      </c>
      <c r="C176" s="147">
        <f t="shared" si="14"/>
        <v>736.0500000000012</v>
      </c>
      <c r="D176" s="147">
        <f t="shared" si="15"/>
        <v>4.939932885906049</v>
      </c>
      <c r="F176" s="131">
        <f t="shared" si="16"/>
        <v>0</v>
      </c>
    </row>
    <row r="177" spans="1:6" ht="15">
      <c r="A177">
        <v>150</v>
      </c>
      <c r="B177" s="147">
        <v>4.95</v>
      </c>
      <c r="C177" s="147">
        <f t="shared" si="14"/>
        <v>741.0000000000013</v>
      </c>
      <c r="D177" s="147">
        <f t="shared" si="15"/>
        <v>4.940000000000008</v>
      </c>
      <c r="F177" s="131">
        <f t="shared" si="16"/>
        <v>0</v>
      </c>
    </row>
    <row r="178" ht="15">
      <c r="F178" s="131">
        <f t="shared" si="16"/>
        <v>0</v>
      </c>
    </row>
    <row r="180" spans="5:6" ht="15">
      <c r="E180">
        <f>SUM(E26:E178)</f>
        <v>780</v>
      </c>
      <c r="F180" s="131">
        <f>SUM(F26:F178)</f>
        <v>26986.65</v>
      </c>
    </row>
  </sheetData>
  <sheetProtection/>
  <printOptions/>
  <pageMargins left="0.41" right="0.41" top="0.45" bottom="0.75" header="0.25" footer="0.3"/>
  <pageSetup horizontalDpi="600" verticalDpi="600" orientation="landscape" r:id="rId2"/>
  <headerFooter>
    <oddFooter>&amp;C&amp;F&amp;      [Date] Printed      - Maxbauer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3"/>
  <sheetViews>
    <sheetView tabSelected="1" zoomScalePageLayoutView="0" workbookViewId="0" topLeftCell="A241">
      <selection activeCell="C249" sqref="C249"/>
    </sheetView>
  </sheetViews>
  <sheetFormatPr defaultColWidth="9.140625" defaultRowHeight="15"/>
  <cols>
    <col min="1" max="1" width="19.28125" style="0" customWidth="1"/>
    <col min="2" max="2" width="18.7109375" style="0" customWidth="1"/>
    <col min="3" max="3" width="14.140625" style="0" customWidth="1"/>
    <col min="4" max="4" width="17.00390625" style="0" customWidth="1"/>
    <col min="5" max="5" width="17.421875" style="0" customWidth="1"/>
  </cols>
  <sheetData>
    <row r="1" spans="1:5" ht="15">
      <c r="A1" s="241" t="s">
        <v>110</v>
      </c>
      <c r="B1" s="242"/>
      <c r="C1" s="242"/>
      <c r="D1" s="242"/>
      <c r="E1" s="242"/>
    </row>
    <row r="2" spans="1:5" ht="15">
      <c r="A2" s="242"/>
      <c r="B2" s="241"/>
      <c r="C2" s="241" t="s">
        <v>355</v>
      </c>
      <c r="D2" s="241" t="s">
        <v>354</v>
      </c>
      <c r="E2" s="241" t="s">
        <v>353</v>
      </c>
    </row>
    <row r="3" spans="1:5" ht="15">
      <c r="A3" s="258" t="s">
        <v>68</v>
      </c>
      <c r="B3" s="258"/>
      <c r="C3" s="258"/>
      <c r="D3" s="258"/>
      <c r="E3" s="258"/>
    </row>
    <row r="4" spans="1:5" ht="15">
      <c r="A4" s="242" t="s">
        <v>70</v>
      </c>
      <c r="B4" s="242"/>
      <c r="C4" s="242"/>
      <c r="D4" s="244"/>
      <c r="E4" s="242"/>
    </row>
    <row r="5" spans="1:5" ht="15">
      <c r="A5" s="242">
        <v>52100</v>
      </c>
      <c r="B5" s="244" t="s">
        <v>111</v>
      </c>
      <c r="C5" s="244">
        <v>93800</v>
      </c>
      <c r="D5" s="244">
        <v>74822.4</v>
      </c>
      <c r="E5" s="244">
        <v>84499.2</v>
      </c>
    </row>
    <row r="6" spans="1:5" ht="15">
      <c r="A6" s="242">
        <v>52111</v>
      </c>
      <c r="B6" s="244" t="s">
        <v>215</v>
      </c>
      <c r="C6" s="244">
        <v>16011.34</v>
      </c>
      <c r="D6" s="244">
        <v>14088.67</v>
      </c>
      <c r="E6" s="244">
        <v>14941</v>
      </c>
    </row>
    <row r="7" spans="1:5" ht="15">
      <c r="A7" s="242">
        <v>52200</v>
      </c>
      <c r="B7" s="244" t="s">
        <v>112</v>
      </c>
      <c r="C7" s="244">
        <v>85870.8</v>
      </c>
      <c r="D7" s="244">
        <v>69959.15</v>
      </c>
      <c r="E7" s="244">
        <v>76344</v>
      </c>
    </row>
    <row r="8" spans="1:5" ht="15">
      <c r="A8" s="242">
        <v>52300</v>
      </c>
      <c r="B8" s="244" t="s">
        <v>113</v>
      </c>
      <c r="C8" s="244">
        <v>16782.39</v>
      </c>
      <c r="D8" s="244">
        <v>13340.76</v>
      </c>
      <c r="E8" s="244">
        <v>15639.5</v>
      </c>
    </row>
    <row r="9" spans="1:5" ht="15">
      <c r="A9" s="242">
        <v>52400</v>
      </c>
      <c r="B9" s="244" t="s">
        <v>114</v>
      </c>
      <c r="C9" s="244">
        <v>41840.76</v>
      </c>
      <c r="D9" s="244">
        <v>27953.08</v>
      </c>
      <c r="E9" s="244">
        <v>39490.92</v>
      </c>
    </row>
    <row r="10" spans="1:5" ht="15">
      <c r="A10" s="242">
        <v>52410</v>
      </c>
      <c r="B10" s="248" t="s">
        <v>294</v>
      </c>
      <c r="C10" s="248">
        <v>28190.02</v>
      </c>
      <c r="D10" s="248">
        <v>23192.39</v>
      </c>
      <c r="E10" s="248">
        <v>24738</v>
      </c>
    </row>
    <row r="11" spans="1:5" ht="15">
      <c r="A11" s="242">
        <v>52420</v>
      </c>
      <c r="B11" s="248" t="s">
        <v>220</v>
      </c>
      <c r="C11" s="248">
        <v>500</v>
      </c>
      <c r="D11" s="248">
        <v>504.87</v>
      </c>
      <c r="E11" s="248"/>
    </row>
    <row r="12" spans="1:5" ht="15">
      <c r="A12" s="242">
        <v>52500</v>
      </c>
      <c r="B12" s="244" t="s">
        <v>115</v>
      </c>
      <c r="C12" s="244">
        <v>8350</v>
      </c>
      <c r="D12" s="244">
        <v>6897.68</v>
      </c>
      <c r="E12" s="244">
        <v>5050</v>
      </c>
    </row>
    <row r="13" spans="1:5" ht="15">
      <c r="A13" s="242">
        <v>51415</v>
      </c>
      <c r="B13" s="248" t="s">
        <v>226</v>
      </c>
      <c r="C13" s="248"/>
      <c r="D13" s="248"/>
      <c r="E13" s="248"/>
    </row>
    <row r="14" spans="1:5" ht="15">
      <c r="A14" s="242">
        <v>52600</v>
      </c>
      <c r="B14" s="244" t="s">
        <v>25</v>
      </c>
      <c r="C14" s="244">
        <v>18000</v>
      </c>
      <c r="D14" s="244">
        <v>17000</v>
      </c>
      <c r="E14" s="244">
        <v>19000</v>
      </c>
    </row>
    <row r="15" spans="1:5" ht="15">
      <c r="A15" s="242">
        <v>52610</v>
      </c>
      <c r="B15" s="244" t="s">
        <v>289</v>
      </c>
      <c r="C15" s="244">
        <v>500</v>
      </c>
      <c r="D15" s="244">
        <v>1500</v>
      </c>
      <c r="E15" s="244"/>
    </row>
    <row r="16" spans="1:5" ht="15">
      <c r="A16" s="242">
        <v>52700</v>
      </c>
      <c r="B16" s="244" t="s">
        <v>116</v>
      </c>
      <c r="C16" s="244">
        <v>7500</v>
      </c>
      <c r="D16" s="244">
        <v>8800</v>
      </c>
      <c r="E16" s="244">
        <v>4000</v>
      </c>
    </row>
    <row r="17" spans="1:5" ht="15">
      <c r="A17" s="242">
        <v>52800</v>
      </c>
      <c r="B17" s="244" t="s">
        <v>117</v>
      </c>
      <c r="C17" s="244">
        <v>2500</v>
      </c>
      <c r="D17" s="244">
        <v>2394.98</v>
      </c>
      <c r="E17" s="244">
        <v>1800</v>
      </c>
    </row>
    <row r="18" spans="1:5" ht="15">
      <c r="A18" s="242">
        <v>52810</v>
      </c>
      <c r="B18" s="244" t="s">
        <v>73</v>
      </c>
      <c r="C18" s="244">
        <v>4000</v>
      </c>
      <c r="D18" s="244">
        <v>3732.22</v>
      </c>
      <c r="E18" s="244">
        <v>4000</v>
      </c>
    </row>
    <row r="19" spans="1:5" ht="15">
      <c r="A19" s="242">
        <v>53000</v>
      </c>
      <c r="B19" s="244" t="s">
        <v>118</v>
      </c>
      <c r="C19" s="244"/>
      <c r="D19" s="244"/>
      <c r="E19" s="244">
        <v>100</v>
      </c>
    </row>
    <row r="20" spans="1:5" ht="15">
      <c r="A20" s="242">
        <v>53010</v>
      </c>
      <c r="B20" s="244" t="s">
        <v>221</v>
      </c>
      <c r="C20" s="244">
        <v>400</v>
      </c>
      <c r="D20" s="244">
        <v>171.17</v>
      </c>
      <c r="E20" s="244">
        <v>500</v>
      </c>
    </row>
    <row r="21" spans="1:5" ht="15">
      <c r="A21" s="242">
        <v>53100</v>
      </c>
      <c r="B21" s="244" t="s">
        <v>119</v>
      </c>
      <c r="C21" s="244">
        <v>500</v>
      </c>
      <c r="D21" s="244">
        <v>104.18</v>
      </c>
      <c r="E21" s="244">
        <v>600</v>
      </c>
    </row>
    <row r="22" spans="1:5" ht="15">
      <c r="A22" s="242">
        <v>53110</v>
      </c>
      <c r="B22" s="244" t="s">
        <v>361</v>
      </c>
      <c r="C22" s="244">
        <v>750</v>
      </c>
      <c r="D22" s="244">
        <v>695</v>
      </c>
      <c r="E22" s="244">
        <v>0</v>
      </c>
    </row>
    <row r="23" spans="1:5" ht="15">
      <c r="A23" s="242">
        <v>54020</v>
      </c>
      <c r="B23" s="244" t="s">
        <v>125</v>
      </c>
      <c r="C23" s="244">
        <v>450</v>
      </c>
      <c r="D23" s="244">
        <v>394.22</v>
      </c>
      <c r="E23" s="244">
        <v>450</v>
      </c>
    </row>
    <row r="24" spans="1:5" ht="15">
      <c r="A24" s="242">
        <v>54030</v>
      </c>
      <c r="B24" s="244" t="s">
        <v>126</v>
      </c>
      <c r="C24" s="244">
        <v>1200</v>
      </c>
      <c r="D24" s="244">
        <v>1356.25</v>
      </c>
      <c r="E24" s="244">
        <v>500</v>
      </c>
    </row>
    <row r="25" spans="1:5" ht="15">
      <c r="A25" s="242">
        <v>53200</v>
      </c>
      <c r="B25" s="244" t="s">
        <v>120</v>
      </c>
      <c r="C25" s="244">
        <v>750</v>
      </c>
      <c r="D25" s="244">
        <v>652</v>
      </c>
      <c r="E25" s="244">
        <v>500</v>
      </c>
    </row>
    <row r="26" spans="1:5" ht="15">
      <c r="A26" s="242">
        <v>53210</v>
      </c>
      <c r="B26" s="244" t="s">
        <v>288</v>
      </c>
      <c r="C26" s="244">
        <v>400</v>
      </c>
      <c r="D26" s="244">
        <v>345.07</v>
      </c>
      <c r="E26" s="244">
        <v>400</v>
      </c>
    </row>
    <row r="27" spans="1:5" ht="15">
      <c r="A27" s="242">
        <v>53400</v>
      </c>
      <c r="B27" s="244" t="s">
        <v>222</v>
      </c>
      <c r="C27" s="244">
        <v>600</v>
      </c>
      <c r="D27" s="244">
        <v>470.49</v>
      </c>
      <c r="E27" s="244">
        <v>700</v>
      </c>
    </row>
    <row r="28" spans="1:5" ht="15">
      <c r="A28" s="242">
        <v>53500</v>
      </c>
      <c r="B28" s="244" t="s">
        <v>121</v>
      </c>
      <c r="C28" s="244">
        <v>5000</v>
      </c>
      <c r="D28" s="244">
        <v>6746.08</v>
      </c>
      <c r="E28" s="244">
        <v>5030.3</v>
      </c>
    </row>
    <row r="29" spans="1:5" ht="15">
      <c r="A29" s="242">
        <v>53600</v>
      </c>
      <c r="B29" s="244" t="s">
        <v>97</v>
      </c>
      <c r="C29" s="244">
        <v>2300</v>
      </c>
      <c r="D29" s="244">
        <v>2429.53</v>
      </c>
      <c r="E29" s="244">
        <v>2000</v>
      </c>
    </row>
    <row r="30" spans="1:5" ht="15">
      <c r="A30" s="242">
        <v>53610</v>
      </c>
      <c r="B30" s="244" t="s">
        <v>338</v>
      </c>
      <c r="C30" s="244">
        <v>2000</v>
      </c>
      <c r="D30" s="244">
        <v>1519.91</v>
      </c>
      <c r="E30" s="244">
        <v>5000</v>
      </c>
    </row>
    <row r="31" spans="1:5" ht="15">
      <c r="A31" s="242">
        <v>53700</v>
      </c>
      <c r="B31" s="244" t="s">
        <v>122</v>
      </c>
      <c r="C31" s="244"/>
      <c r="D31" s="244"/>
      <c r="E31" s="244"/>
    </row>
    <row r="32" spans="1:5" ht="15">
      <c r="A32" s="242">
        <v>53800</v>
      </c>
      <c r="B32" s="244" t="s">
        <v>123</v>
      </c>
      <c r="C32" s="244">
        <v>3600</v>
      </c>
      <c r="D32" s="244">
        <v>2444.17</v>
      </c>
      <c r="E32" s="244">
        <v>3000</v>
      </c>
    </row>
    <row r="33" spans="1:5" ht="15">
      <c r="A33" s="242" t="s">
        <v>319</v>
      </c>
      <c r="B33" s="244" t="s">
        <v>320</v>
      </c>
      <c r="C33" s="244"/>
      <c r="D33" s="244"/>
      <c r="E33" s="244"/>
    </row>
    <row r="34" spans="1:5" ht="15">
      <c r="A34" s="242">
        <v>53820</v>
      </c>
      <c r="B34" s="244" t="s">
        <v>290</v>
      </c>
      <c r="C34" s="244">
        <v>1400</v>
      </c>
      <c r="D34" s="244">
        <v>1029.75</v>
      </c>
      <c r="E34" s="244">
        <v>1300</v>
      </c>
    </row>
    <row r="35" spans="1:5" ht="15">
      <c r="A35" s="242">
        <v>54000</v>
      </c>
      <c r="B35" s="244" t="s">
        <v>124</v>
      </c>
      <c r="C35" s="244">
        <v>3829.48</v>
      </c>
      <c r="D35" s="244">
        <v>3395.85</v>
      </c>
      <c r="E35" s="244">
        <v>3590.31</v>
      </c>
    </row>
    <row r="36" spans="1:5" ht="15">
      <c r="A36" s="242">
        <v>54010</v>
      </c>
      <c r="B36" s="244" t="s">
        <v>24</v>
      </c>
      <c r="C36" s="244">
        <v>4000</v>
      </c>
      <c r="D36" s="244">
        <v>3588.56</v>
      </c>
      <c r="E36" s="244">
        <v>3500</v>
      </c>
    </row>
    <row r="37" spans="1:5" ht="15">
      <c r="A37" s="242">
        <v>54040</v>
      </c>
      <c r="B37" s="244" t="s">
        <v>223</v>
      </c>
      <c r="C37" s="244">
        <v>100</v>
      </c>
      <c r="D37" s="244">
        <v>7.85</v>
      </c>
      <c r="E37" s="244">
        <v>200</v>
      </c>
    </row>
    <row r="38" spans="1:5" ht="15">
      <c r="A38" s="242">
        <v>54050</v>
      </c>
      <c r="B38" s="244" t="s">
        <v>227</v>
      </c>
      <c r="C38" s="244">
        <v>600</v>
      </c>
      <c r="D38" s="244">
        <v>702.64</v>
      </c>
      <c r="E38" s="244">
        <v>500</v>
      </c>
    </row>
    <row r="39" spans="1:5" ht="15">
      <c r="A39" s="242">
        <v>54060</v>
      </c>
      <c r="B39" s="244" t="s">
        <v>257</v>
      </c>
      <c r="C39" s="244">
        <v>150</v>
      </c>
      <c r="D39" s="244">
        <v>148.44</v>
      </c>
      <c r="E39" s="244"/>
    </row>
    <row r="40" spans="1:5" ht="15">
      <c r="A40" s="242">
        <v>54100</v>
      </c>
      <c r="B40" s="244" t="s">
        <v>127</v>
      </c>
      <c r="C40" s="244">
        <v>200</v>
      </c>
      <c r="D40" s="244"/>
      <c r="E40" s="244">
        <v>200</v>
      </c>
    </row>
    <row r="41" spans="1:5" ht="15">
      <c r="A41" s="242">
        <v>54500</v>
      </c>
      <c r="B41" s="244" t="s">
        <v>219</v>
      </c>
      <c r="C41" s="244">
        <v>11500</v>
      </c>
      <c r="D41" s="244">
        <v>10603.12</v>
      </c>
      <c r="E41" s="244">
        <v>12000</v>
      </c>
    </row>
    <row r="42" spans="1:5" ht="15">
      <c r="A42" s="242">
        <v>54510</v>
      </c>
      <c r="B42" s="244" t="s">
        <v>258</v>
      </c>
      <c r="C42" s="244">
        <v>975</v>
      </c>
      <c r="D42" s="244">
        <v>921.17</v>
      </c>
      <c r="E42" s="244">
        <v>950</v>
      </c>
    </row>
    <row r="43" spans="1:5" ht="15">
      <c r="A43" s="242">
        <v>55100</v>
      </c>
      <c r="B43" s="244" t="s">
        <v>29</v>
      </c>
      <c r="C43" s="244">
        <v>1900</v>
      </c>
      <c r="D43" s="244">
        <v>2258.24</v>
      </c>
      <c r="E43" s="244">
        <v>2400</v>
      </c>
    </row>
    <row r="44" spans="1:5" ht="15">
      <c r="A44" s="242">
        <v>55110</v>
      </c>
      <c r="B44" s="244" t="s">
        <v>285</v>
      </c>
      <c r="C44" s="244"/>
      <c r="D44" s="244"/>
      <c r="E44" s="244"/>
    </row>
    <row r="45" spans="1:5" ht="15">
      <c r="A45" s="242">
        <v>55200</v>
      </c>
      <c r="B45" s="244" t="s">
        <v>72</v>
      </c>
      <c r="C45" s="244">
        <v>400</v>
      </c>
      <c r="D45" s="244">
        <v>227.1</v>
      </c>
      <c r="E45" s="244">
        <v>500</v>
      </c>
    </row>
    <row r="46" spans="1:5" ht="15">
      <c r="A46" s="242">
        <v>55300</v>
      </c>
      <c r="B46" s="244" t="s">
        <v>228</v>
      </c>
      <c r="C46" s="244">
        <v>1780</v>
      </c>
      <c r="D46" s="244">
        <v>1647.67</v>
      </c>
      <c r="E46" s="244">
        <v>1750</v>
      </c>
    </row>
    <row r="47" spans="1:5" ht="15">
      <c r="A47" s="242">
        <v>55310</v>
      </c>
      <c r="B47" s="244" t="s">
        <v>229</v>
      </c>
      <c r="C47" s="244">
        <v>1995</v>
      </c>
      <c r="D47" s="244">
        <v>323.88</v>
      </c>
      <c r="E47" s="244">
        <v>600</v>
      </c>
    </row>
    <row r="48" spans="1:5" ht="15">
      <c r="A48" s="242">
        <v>55500</v>
      </c>
      <c r="B48" s="244" t="s">
        <v>128</v>
      </c>
      <c r="C48" s="259">
        <v>7485</v>
      </c>
      <c r="D48" s="244">
        <v>6174.97</v>
      </c>
      <c r="E48" s="244">
        <v>6500</v>
      </c>
    </row>
    <row r="49" spans="1:5" ht="15">
      <c r="A49" s="242">
        <v>55600</v>
      </c>
      <c r="B49" s="244" t="s">
        <v>129</v>
      </c>
      <c r="C49" s="244">
        <v>3240</v>
      </c>
      <c r="D49" s="244">
        <v>3041.12</v>
      </c>
      <c r="E49" s="244">
        <v>2400</v>
      </c>
    </row>
    <row r="50" spans="1:5" ht="15">
      <c r="A50" s="242">
        <v>55700</v>
      </c>
      <c r="B50" s="244" t="s">
        <v>130</v>
      </c>
      <c r="C50" s="244">
        <v>6438</v>
      </c>
      <c r="D50" s="244">
        <v>5240.91</v>
      </c>
      <c r="E50" s="244">
        <v>5200</v>
      </c>
    </row>
    <row r="51" spans="1:5" ht="15">
      <c r="A51" s="242">
        <v>55800</v>
      </c>
      <c r="B51" s="244" t="s">
        <v>131</v>
      </c>
      <c r="C51" s="244">
        <v>11326</v>
      </c>
      <c r="D51" s="244">
        <v>9254.98</v>
      </c>
      <c r="E51" s="244">
        <v>5800</v>
      </c>
    </row>
    <row r="52" spans="1:5" ht="15">
      <c r="A52" s="242">
        <v>55900</v>
      </c>
      <c r="B52" s="244" t="s">
        <v>374</v>
      </c>
      <c r="C52" s="244">
        <v>2595</v>
      </c>
      <c r="D52" s="244">
        <v>2419.9</v>
      </c>
      <c r="E52" s="244">
        <v>3200</v>
      </c>
    </row>
    <row r="53" spans="1:5" ht="15">
      <c r="A53" s="242">
        <v>56000</v>
      </c>
      <c r="B53" s="244" t="s">
        <v>132</v>
      </c>
      <c r="C53" s="244"/>
      <c r="D53" s="244"/>
      <c r="E53" s="244"/>
    </row>
    <row r="54" spans="1:5" ht="15">
      <c r="A54" s="242">
        <v>56100</v>
      </c>
      <c r="B54" s="244" t="s">
        <v>133</v>
      </c>
      <c r="C54" s="244">
        <v>800</v>
      </c>
      <c r="D54" s="244">
        <v>455.73</v>
      </c>
      <c r="E54" s="244">
        <v>1000</v>
      </c>
    </row>
    <row r="55" spans="1:5" ht="15">
      <c r="A55" s="242">
        <v>56200</v>
      </c>
      <c r="B55" s="244" t="s">
        <v>134</v>
      </c>
      <c r="C55" s="244">
        <v>8500</v>
      </c>
      <c r="D55" s="244">
        <v>2937.72</v>
      </c>
      <c r="E55" s="244">
        <v>3000</v>
      </c>
    </row>
    <row r="56" spans="1:5" ht="15">
      <c r="A56" s="256">
        <v>56210</v>
      </c>
      <c r="B56" s="255" t="s">
        <v>376</v>
      </c>
      <c r="C56" s="244"/>
      <c r="D56" s="244"/>
      <c r="E56" s="244"/>
    </row>
    <row r="57" spans="1:5" ht="15">
      <c r="A57" s="242">
        <v>56400</v>
      </c>
      <c r="B57" s="244" t="s">
        <v>295</v>
      </c>
      <c r="C57" s="244">
        <v>2000</v>
      </c>
      <c r="D57" s="244"/>
      <c r="E57" s="244"/>
    </row>
    <row r="58" spans="1:5" ht="15">
      <c r="A58" s="242">
        <v>57000</v>
      </c>
      <c r="B58" s="244" t="s">
        <v>259</v>
      </c>
      <c r="C58" s="244">
        <v>0</v>
      </c>
      <c r="D58" s="244"/>
      <c r="E58" s="244"/>
    </row>
    <row r="59" spans="1:5" ht="15">
      <c r="A59" s="242"/>
      <c r="B59" s="247" t="s">
        <v>80</v>
      </c>
      <c r="C59" s="247">
        <f>SUM(C5:C58)</f>
        <v>413008.79000000004</v>
      </c>
      <c r="D59" s="247">
        <f>SUM(D5:D58)</f>
        <v>335893.86999999976</v>
      </c>
      <c r="E59" s="247">
        <f>SUM(E5:E58)</f>
        <v>362873.23</v>
      </c>
    </row>
    <row r="60" spans="1:5" ht="15">
      <c r="A60" s="242"/>
      <c r="B60" s="244"/>
      <c r="C60" s="244"/>
      <c r="D60" s="244"/>
      <c r="E60" s="244"/>
    </row>
    <row r="61" spans="1:5" ht="15">
      <c r="A61" s="242"/>
      <c r="B61" s="244"/>
      <c r="C61" s="244"/>
      <c r="D61" s="244"/>
      <c r="E61" s="244"/>
    </row>
    <row r="62" spans="1:5" ht="15">
      <c r="A62" s="241"/>
      <c r="B62" s="244"/>
      <c r="C62" s="244"/>
      <c r="D62" s="244"/>
      <c r="E62" s="244"/>
    </row>
    <row r="63" spans="1:5" ht="15">
      <c r="A63" s="242" t="s">
        <v>68</v>
      </c>
      <c r="B63" s="244"/>
      <c r="C63" s="244"/>
      <c r="D63" s="244"/>
      <c r="E63" s="244"/>
    </row>
    <row r="64" spans="1:5" ht="15">
      <c r="A64" s="242"/>
      <c r="B64" s="244"/>
      <c r="C64" s="244"/>
      <c r="D64" s="244"/>
      <c r="E64" s="244"/>
    </row>
    <row r="65" spans="1:5" ht="15">
      <c r="A65" s="242" t="s">
        <v>135</v>
      </c>
      <c r="B65" s="244"/>
      <c r="C65" s="244"/>
      <c r="D65" s="244"/>
      <c r="E65" s="244" t="s">
        <v>353</v>
      </c>
    </row>
    <row r="66" spans="1:5" ht="15">
      <c r="A66" s="242"/>
      <c r="B66" s="244"/>
      <c r="C66" s="244"/>
      <c r="D66" s="244"/>
      <c r="E66" s="244"/>
    </row>
    <row r="67" spans="1:5" ht="15">
      <c r="A67" s="242">
        <v>52300</v>
      </c>
      <c r="B67" s="244" t="s">
        <v>296</v>
      </c>
      <c r="C67" s="244">
        <v>3619.98</v>
      </c>
      <c r="D67" s="244">
        <v>3088.5</v>
      </c>
      <c r="E67" s="244">
        <v>3258.78</v>
      </c>
    </row>
    <row r="68" spans="1:5" ht="15">
      <c r="A68" s="242">
        <v>52310</v>
      </c>
      <c r="B68" s="244" t="s">
        <v>230</v>
      </c>
      <c r="C68" s="244">
        <v>2659.21</v>
      </c>
      <c r="D68" s="244">
        <v>2637.2</v>
      </c>
      <c r="E68" s="244">
        <v>3133.07</v>
      </c>
    </row>
    <row r="69" spans="1:5" ht="15">
      <c r="A69" s="242">
        <v>53200</v>
      </c>
      <c r="B69" s="244" t="s">
        <v>327</v>
      </c>
      <c r="C69" s="244"/>
      <c r="D69" s="244"/>
      <c r="E69" s="244"/>
    </row>
    <row r="70" spans="1:5" ht="15">
      <c r="A70" s="242">
        <v>52400</v>
      </c>
      <c r="B70" s="244" t="s">
        <v>297</v>
      </c>
      <c r="C70" s="244">
        <v>434.28</v>
      </c>
      <c r="D70" s="244">
        <v>195.06</v>
      </c>
      <c r="E70" s="244">
        <v>417.6</v>
      </c>
    </row>
    <row r="71" spans="1:5" ht="15">
      <c r="A71" s="252">
        <v>52405</v>
      </c>
      <c r="B71" s="253" t="s">
        <v>318</v>
      </c>
      <c r="C71" s="253">
        <v>12404.04</v>
      </c>
      <c r="D71" s="253">
        <v>11530.09</v>
      </c>
      <c r="E71" s="253">
        <v>11721.96</v>
      </c>
    </row>
    <row r="72" spans="1:5" ht="15">
      <c r="A72" s="242">
        <v>52410</v>
      </c>
      <c r="B72" s="244" t="s">
        <v>299</v>
      </c>
      <c r="C72" s="244">
        <v>10547.4</v>
      </c>
      <c r="D72" s="244">
        <v>9804.75</v>
      </c>
      <c r="E72" s="244">
        <v>10945.52</v>
      </c>
    </row>
    <row r="73" spans="1:5" ht="15">
      <c r="A73" s="242">
        <v>52810</v>
      </c>
      <c r="B73" s="244" t="s">
        <v>298</v>
      </c>
      <c r="C73" s="244">
        <v>500</v>
      </c>
      <c r="D73" s="244">
        <v>300</v>
      </c>
      <c r="E73" s="244">
        <v>500</v>
      </c>
    </row>
    <row r="74" spans="1:5" ht="15">
      <c r="A74" s="242">
        <v>52820</v>
      </c>
      <c r="B74" s="244" t="s">
        <v>263</v>
      </c>
      <c r="C74" s="244">
        <v>2500</v>
      </c>
      <c r="D74" s="244">
        <v>2279</v>
      </c>
      <c r="E74" s="244">
        <v>1800</v>
      </c>
    </row>
    <row r="75" spans="1:5" ht="15">
      <c r="A75" s="242">
        <v>53110</v>
      </c>
      <c r="B75" s="244" t="s">
        <v>233</v>
      </c>
      <c r="C75" s="244">
        <v>400</v>
      </c>
      <c r="D75" s="244">
        <v>78.15</v>
      </c>
      <c r="E75" s="244">
        <v>500</v>
      </c>
    </row>
    <row r="76" spans="1:5" ht="15">
      <c r="A76" s="242">
        <v>53120</v>
      </c>
      <c r="B76" s="244" t="s">
        <v>287</v>
      </c>
      <c r="C76" s="244">
        <v>100</v>
      </c>
      <c r="D76" s="244">
        <v>46.75</v>
      </c>
      <c r="E76" s="244">
        <v>100</v>
      </c>
    </row>
    <row r="77" spans="1:5" ht="15">
      <c r="A77" s="242">
        <v>53500</v>
      </c>
      <c r="B77" s="244" t="s">
        <v>291</v>
      </c>
      <c r="C77" s="244">
        <v>250</v>
      </c>
      <c r="D77" s="244">
        <v>199.98</v>
      </c>
      <c r="E77" s="244">
        <v>500</v>
      </c>
    </row>
    <row r="78" spans="1:5" ht="15">
      <c r="A78" s="242">
        <v>53600</v>
      </c>
      <c r="B78" s="244" t="s">
        <v>292</v>
      </c>
      <c r="C78" s="244">
        <v>150</v>
      </c>
      <c r="D78" s="244">
        <v>5.99</v>
      </c>
      <c r="E78" s="244">
        <v>300</v>
      </c>
    </row>
    <row r="79" spans="1:5" ht="15">
      <c r="A79" s="242">
        <v>53700</v>
      </c>
      <c r="B79" s="244" t="s">
        <v>378</v>
      </c>
      <c r="C79" s="244">
        <v>1500</v>
      </c>
      <c r="D79" s="244"/>
      <c r="E79" s="244"/>
    </row>
    <row r="80" spans="1:5" ht="15">
      <c r="A80" s="242">
        <v>54000</v>
      </c>
      <c r="B80" s="244" t="s">
        <v>136</v>
      </c>
      <c r="C80" s="244">
        <v>750</v>
      </c>
      <c r="D80" s="244">
        <v>739.41</v>
      </c>
      <c r="E80" s="244">
        <v>700</v>
      </c>
    </row>
    <row r="81" spans="1:5" ht="15">
      <c r="A81" s="242">
        <v>55100</v>
      </c>
      <c r="B81" s="244" t="s">
        <v>139</v>
      </c>
      <c r="C81" s="244">
        <v>650</v>
      </c>
      <c r="D81" s="244">
        <v>549.89</v>
      </c>
      <c r="E81" s="244">
        <v>600</v>
      </c>
    </row>
    <row r="82" spans="1:5" ht="15">
      <c r="A82" s="242">
        <v>55110</v>
      </c>
      <c r="B82" s="244" t="s">
        <v>352</v>
      </c>
      <c r="C82" s="244">
        <v>1460</v>
      </c>
      <c r="D82" s="244">
        <v>1217.16</v>
      </c>
      <c r="E82" s="244">
        <v>1200</v>
      </c>
    </row>
    <row r="83" spans="1:5" ht="15">
      <c r="A83" s="242">
        <v>55200</v>
      </c>
      <c r="B83" s="244" t="s">
        <v>234</v>
      </c>
      <c r="C83" s="244">
        <v>25</v>
      </c>
      <c r="D83" s="244">
        <v>2.64</v>
      </c>
      <c r="E83" s="244">
        <v>25</v>
      </c>
    </row>
    <row r="84" spans="1:5" ht="15">
      <c r="A84" s="242">
        <v>57000</v>
      </c>
      <c r="B84" s="244" t="s">
        <v>359</v>
      </c>
      <c r="C84" s="244"/>
      <c r="D84" s="244"/>
      <c r="E84" s="244">
        <v>5000</v>
      </c>
    </row>
    <row r="85" spans="1:5" ht="15">
      <c r="A85" s="242">
        <v>58100</v>
      </c>
      <c r="B85" s="244" t="s">
        <v>300</v>
      </c>
      <c r="C85" s="244">
        <v>47320</v>
      </c>
      <c r="D85" s="244">
        <v>39094.56</v>
      </c>
      <c r="E85" s="244">
        <v>43098.4</v>
      </c>
    </row>
    <row r="86" spans="1:5" ht="15">
      <c r="A86" s="242">
        <v>58200</v>
      </c>
      <c r="B86" s="244" t="s">
        <v>301</v>
      </c>
      <c r="C86" s="244">
        <v>34760.95</v>
      </c>
      <c r="D86" s="244">
        <v>31890.83</v>
      </c>
      <c r="E86" s="244">
        <v>41455.2</v>
      </c>
    </row>
    <row r="87" spans="1:5" ht="15">
      <c r="A87" s="242">
        <v>58700</v>
      </c>
      <c r="B87" s="244" t="s">
        <v>302</v>
      </c>
      <c r="C87" s="244">
        <v>2366</v>
      </c>
      <c r="D87" s="244">
        <v>2018.63</v>
      </c>
      <c r="E87" s="244">
        <v>2129.92</v>
      </c>
    </row>
    <row r="88" spans="1:5" ht="15">
      <c r="A88" s="242">
        <v>58710</v>
      </c>
      <c r="B88" s="244" t="s">
        <v>231</v>
      </c>
      <c r="C88" s="244">
        <v>1738.05</v>
      </c>
      <c r="D88" s="244">
        <v>1723.67</v>
      </c>
      <c r="E88" s="244">
        <v>2047.76</v>
      </c>
    </row>
    <row r="89" spans="1:5" ht="15">
      <c r="A89" s="242">
        <v>59410</v>
      </c>
      <c r="B89" s="244" t="s">
        <v>137</v>
      </c>
      <c r="C89" s="244">
        <v>750</v>
      </c>
      <c r="D89" s="244"/>
      <c r="E89" s="244">
        <v>1000</v>
      </c>
    </row>
    <row r="90" spans="1:5" ht="15">
      <c r="A90" s="242">
        <v>59540</v>
      </c>
      <c r="B90" s="244" t="s">
        <v>261</v>
      </c>
      <c r="C90" s="244">
        <v>500</v>
      </c>
      <c r="D90" s="244">
        <v>561.32</v>
      </c>
      <c r="E90" s="244">
        <v>200</v>
      </c>
    </row>
    <row r="91" spans="1:5" ht="15">
      <c r="A91" s="242">
        <v>59600</v>
      </c>
      <c r="B91" s="244" t="s">
        <v>138</v>
      </c>
      <c r="C91" s="244">
        <v>500</v>
      </c>
      <c r="D91" s="244">
        <v>232.95</v>
      </c>
      <c r="E91" s="244">
        <v>500</v>
      </c>
    </row>
    <row r="92" spans="1:5" ht="15">
      <c r="A92" s="242">
        <v>59430</v>
      </c>
      <c r="B92" s="244" t="s">
        <v>262</v>
      </c>
      <c r="C92" s="244">
        <v>300</v>
      </c>
      <c r="D92" s="244"/>
      <c r="E92" s="244">
        <v>500</v>
      </c>
    </row>
    <row r="93" spans="1:5" ht="15">
      <c r="A93" s="242">
        <v>59450</v>
      </c>
      <c r="B93" s="244" t="s">
        <v>260</v>
      </c>
      <c r="C93" s="244">
        <v>250</v>
      </c>
      <c r="D93" s="244">
        <v>104.25</v>
      </c>
      <c r="E93" s="244">
        <v>500</v>
      </c>
    </row>
    <row r="94" spans="1:5" ht="15">
      <c r="A94" s="242">
        <v>59560</v>
      </c>
      <c r="B94" s="244" t="s">
        <v>235</v>
      </c>
      <c r="C94" s="244">
        <v>75</v>
      </c>
      <c r="D94" s="244"/>
      <c r="E94" s="244"/>
    </row>
    <row r="95" spans="1:5" ht="15">
      <c r="A95" s="242">
        <v>59620</v>
      </c>
      <c r="B95" s="244" t="s">
        <v>303</v>
      </c>
      <c r="C95" s="244">
        <v>400</v>
      </c>
      <c r="D95" s="244"/>
      <c r="E95" s="244">
        <v>150</v>
      </c>
    </row>
    <row r="96" spans="1:5" ht="15">
      <c r="A96" s="242">
        <v>59720</v>
      </c>
      <c r="B96" s="249" t="s">
        <v>236</v>
      </c>
      <c r="C96" s="249">
        <v>950</v>
      </c>
      <c r="D96" s="249">
        <v>761</v>
      </c>
      <c r="E96" s="249">
        <v>1100</v>
      </c>
    </row>
    <row r="97" spans="1:5" ht="15">
      <c r="A97" s="242">
        <v>60600</v>
      </c>
      <c r="B97" s="244" t="s">
        <v>140</v>
      </c>
      <c r="C97" s="244">
        <v>5000</v>
      </c>
      <c r="D97" s="244">
        <v>3871.27</v>
      </c>
      <c r="E97" s="244">
        <v>5000</v>
      </c>
    </row>
    <row r="98" spans="1:5" ht="15">
      <c r="A98" s="242">
        <v>60770</v>
      </c>
      <c r="B98" s="244" t="s">
        <v>356</v>
      </c>
      <c r="C98" s="244">
        <v>250</v>
      </c>
      <c r="D98" s="244">
        <v>65.93</v>
      </c>
      <c r="E98" s="244">
        <v>700</v>
      </c>
    </row>
    <row r="99" spans="1:5" ht="15">
      <c r="A99" s="242">
        <v>60771</v>
      </c>
      <c r="B99" s="244" t="s">
        <v>357</v>
      </c>
      <c r="C99" s="244">
        <v>650</v>
      </c>
      <c r="D99" s="244">
        <v>656.2</v>
      </c>
      <c r="E99" s="244">
        <v>700</v>
      </c>
    </row>
    <row r="100" spans="1:5" ht="15">
      <c r="A100" s="242">
        <v>60772</v>
      </c>
      <c r="B100" s="244" t="s">
        <v>334</v>
      </c>
      <c r="C100" s="244">
        <v>700</v>
      </c>
      <c r="D100" s="244"/>
      <c r="E100" s="244">
        <v>700</v>
      </c>
    </row>
    <row r="101" spans="1:5" ht="15">
      <c r="A101" s="242">
        <v>60773</v>
      </c>
      <c r="B101" s="244" t="s">
        <v>335</v>
      </c>
      <c r="C101" s="244">
        <v>500</v>
      </c>
      <c r="D101" s="244">
        <v>1216.76</v>
      </c>
      <c r="E101" s="244">
        <v>500</v>
      </c>
    </row>
    <row r="102" spans="1:5" ht="15">
      <c r="A102" s="242">
        <v>60780</v>
      </c>
      <c r="B102" s="244" t="s">
        <v>286</v>
      </c>
      <c r="C102" s="244"/>
      <c r="D102" s="244"/>
      <c r="E102" s="244"/>
    </row>
    <row r="103" spans="1:5" ht="15">
      <c r="A103" s="242">
        <v>60781</v>
      </c>
      <c r="B103" s="244" t="s">
        <v>232</v>
      </c>
      <c r="C103" s="244"/>
      <c r="D103" s="244">
        <v>29.97</v>
      </c>
      <c r="E103" s="244">
        <v>500</v>
      </c>
    </row>
    <row r="104" spans="1:5" ht="15">
      <c r="A104" s="242"/>
      <c r="B104" s="244" t="s">
        <v>346</v>
      </c>
      <c r="C104" s="244"/>
      <c r="D104" s="244"/>
      <c r="E104" s="244"/>
    </row>
    <row r="105" spans="1:5" ht="15">
      <c r="A105" s="242"/>
      <c r="B105" s="244"/>
      <c r="C105" s="244"/>
      <c r="D105" s="244"/>
      <c r="E105" s="244"/>
    </row>
    <row r="106" spans="1:5" ht="15">
      <c r="A106" s="242" t="s">
        <v>279</v>
      </c>
      <c r="B106" s="247"/>
      <c r="C106" s="247">
        <f>SUM(C67:C105)</f>
        <v>134959.91</v>
      </c>
      <c r="D106" s="247">
        <f>SUM(D67:D105)</f>
        <v>114901.91</v>
      </c>
      <c r="E106" s="247">
        <f>SUM(E67:E105)</f>
        <v>141483.21</v>
      </c>
    </row>
    <row r="107" spans="1:5" ht="15">
      <c r="A107" s="240"/>
      <c r="B107" s="246"/>
      <c r="C107" s="246"/>
      <c r="D107" s="246"/>
      <c r="E107" s="246"/>
    </row>
    <row r="108" spans="1:5" ht="15">
      <c r="A108" s="242" t="s">
        <v>110</v>
      </c>
      <c r="B108" s="244"/>
      <c r="C108" s="244"/>
      <c r="D108" s="244"/>
      <c r="E108" s="244"/>
    </row>
    <row r="109" spans="1:5" ht="15">
      <c r="A109" s="242" t="s">
        <v>141</v>
      </c>
      <c r="B109" s="244"/>
      <c r="C109" s="244"/>
      <c r="D109" s="244" t="s">
        <v>354</v>
      </c>
      <c r="E109" s="244" t="s">
        <v>353</v>
      </c>
    </row>
    <row r="110" spans="1:5" ht="15">
      <c r="A110" s="242"/>
      <c r="B110" s="244"/>
      <c r="C110" s="244"/>
      <c r="D110" s="244"/>
      <c r="E110" s="244"/>
    </row>
    <row r="111" spans="1:5" ht="15">
      <c r="A111" s="242"/>
      <c r="B111" s="244"/>
      <c r="C111" s="244"/>
      <c r="D111" s="244"/>
      <c r="E111" s="244"/>
    </row>
    <row r="112" spans="1:5" ht="15">
      <c r="A112" s="242">
        <v>52300</v>
      </c>
      <c r="B112" s="244" t="s">
        <v>143</v>
      </c>
      <c r="C112" s="244">
        <v>17834.17</v>
      </c>
      <c r="D112" s="244">
        <v>14622.62</v>
      </c>
      <c r="E112" s="244">
        <v>16066.35</v>
      </c>
    </row>
    <row r="113" spans="1:5" ht="15">
      <c r="A113" s="242">
        <v>52400</v>
      </c>
      <c r="B113" s="244" t="s">
        <v>144</v>
      </c>
      <c r="C113" s="244">
        <v>45074.64</v>
      </c>
      <c r="D113" s="244">
        <v>39513.52</v>
      </c>
      <c r="E113" s="244">
        <v>43064.16</v>
      </c>
    </row>
    <row r="114" spans="1:5" ht="15">
      <c r="A114" s="242">
        <v>52410</v>
      </c>
      <c r="B114" s="244" t="s">
        <v>145</v>
      </c>
      <c r="C114" s="244">
        <v>29956.74</v>
      </c>
      <c r="D114" s="244">
        <v>23128.73</v>
      </c>
      <c r="E114" s="244">
        <v>25412.13</v>
      </c>
    </row>
    <row r="115" spans="1:5" ht="15">
      <c r="A115" s="242">
        <v>53600</v>
      </c>
      <c r="B115" s="244" t="s">
        <v>150</v>
      </c>
      <c r="C115" s="244">
        <v>1400</v>
      </c>
      <c r="D115" s="244">
        <v>866.14</v>
      </c>
      <c r="E115" s="244">
        <v>1400</v>
      </c>
    </row>
    <row r="116" spans="1:5" ht="15">
      <c r="A116" s="242">
        <v>54000</v>
      </c>
      <c r="B116" s="244" t="s">
        <v>152</v>
      </c>
      <c r="C116" s="244">
        <v>2200</v>
      </c>
      <c r="D116" s="244">
        <v>1692.72</v>
      </c>
      <c r="E116" s="244">
        <v>2300</v>
      </c>
    </row>
    <row r="117" spans="1:5" ht="15">
      <c r="A117" s="242">
        <v>55110</v>
      </c>
      <c r="B117" s="244" t="s">
        <v>248</v>
      </c>
      <c r="C117" s="244">
        <v>1350</v>
      </c>
      <c r="D117" s="244">
        <v>2273.65</v>
      </c>
      <c r="E117" s="244">
        <v>1350</v>
      </c>
    </row>
    <row r="118" spans="1:5" ht="15">
      <c r="A118" s="242">
        <v>56100</v>
      </c>
      <c r="B118" s="244" t="s">
        <v>293</v>
      </c>
      <c r="C118" s="244">
        <v>2000</v>
      </c>
      <c r="D118" s="244">
        <v>1015.96</v>
      </c>
      <c r="E118" s="244">
        <v>2000</v>
      </c>
    </row>
    <row r="119" spans="1:5" ht="15">
      <c r="A119" s="242">
        <v>56330</v>
      </c>
      <c r="B119" s="244" t="s">
        <v>370</v>
      </c>
      <c r="C119" s="244">
        <v>1500</v>
      </c>
      <c r="D119" s="244">
        <v>668.12</v>
      </c>
      <c r="E119" s="244">
        <v>1500</v>
      </c>
    </row>
    <row r="120" spans="1:5" ht="15">
      <c r="A120" s="242">
        <v>57000</v>
      </c>
      <c r="B120" s="244" t="s">
        <v>268</v>
      </c>
      <c r="C120" s="244"/>
      <c r="D120" s="244"/>
      <c r="E120" s="244">
        <v>26603.52</v>
      </c>
    </row>
    <row r="121" spans="1:5" ht="15">
      <c r="A121" s="242">
        <v>59600</v>
      </c>
      <c r="B121" s="244" t="s">
        <v>265</v>
      </c>
      <c r="C121" s="244">
        <v>2700</v>
      </c>
      <c r="D121" s="244">
        <v>-54.79</v>
      </c>
      <c r="E121" s="244">
        <v>2700</v>
      </c>
    </row>
    <row r="122" spans="1:5" ht="15">
      <c r="A122" s="242">
        <v>60100</v>
      </c>
      <c r="B122" s="244" t="s">
        <v>142</v>
      </c>
      <c r="C122" s="244">
        <v>176293.52</v>
      </c>
      <c r="D122" s="244">
        <v>160674.64</v>
      </c>
      <c r="E122" s="244">
        <v>157938.6</v>
      </c>
    </row>
    <row r="123" spans="1:5" ht="15">
      <c r="A123" s="242">
        <v>60110</v>
      </c>
      <c r="B123" s="244" t="s">
        <v>362</v>
      </c>
      <c r="C123" s="244"/>
      <c r="D123" s="244">
        <v>10.24</v>
      </c>
      <c r="E123" s="244"/>
    </row>
    <row r="124" spans="1:5" ht="15">
      <c r="A124" s="242">
        <v>60120</v>
      </c>
      <c r="B124" s="244" t="s">
        <v>304</v>
      </c>
      <c r="C124" s="244"/>
      <c r="D124" s="244"/>
      <c r="E124" s="244"/>
    </row>
    <row r="125" spans="1:5" ht="15">
      <c r="A125" s="242">
        <v>60130</v>
      </c>
      <c r="B125" s="244" t="s">
        <v>337</v>
      </c>
      <c r="C125" s="244"/>
      <c r="D125" s="244"/>
      <c r="E125" s="244"/>
    </row>
    <row r="126" spans="1:5" ht="15">
      <c r="A126" s="242">
        <v>60500</v>
      </c>
      <c r="B126" s="244" t="s">
        <v>146</v>
      </c>
      <c r="C126" s="244">
        <v>14000</v>
      </c>
      <c r="D126" s="244">
        <v>3818.31</v>
      </c>
      <c r="E126" s="244">
        <v>27926.8</v>
      </c>
    </row>
    <row r="127" spans="1:5" ht="15">
      <c r="A127" s="242">
        <v>60510</v>
      </c>
      <c r="B127" s="244" t="s">
        <v>237</v>
      </c>
      <c r="C127" s="244">
        <v>14000</v>
      </c>
      <c r="D127" s="244"/>
      <c r="E127" s="244"/>
    </row>
    <row r="128" spans="1:5" ht="15">
      <c r="A128" s="242">
        <v>60600</v>
      </c>
      <c r="B128" s="244" t="s">
        <v>147</v>
      </c>
      <c r="C128" s="244">
        <v>8700</v>
      </c>
      <c r="D128" s="244">
        <v>7446.33</v>
      </c>
      <c r="E128" s="244">
        <v>8700</v>
      </c>
    </row>
    <row r="129" spans="1:5" ht="15">
      <c r="A129" s="242">
        <v>60700</v>
      </c>
      <c r="B129" s="244" t="s">
        <v>148</v>
      </c>
      <c r="C129" s="244">
        <v>750</v>
      </c>
      <c r="D129" s="244">
        <v>432.13</v>
      </c>
      <c r="E129" s="244">
        <v>900</v>
      </c>
    </row>
    <row r="130" spans="1:5" ht="15">
      <c r="A130" s="242">
        <v>60710</v>
      </c>
      <c r="B130" s="254" t="s">
        <v>364</v>
      </c>
      <c r="C130" s="254">
        <v>300</v>
      </c>
      <c r="D130" s="254"/>
      <c r="E130" s="254">
        <v>150</v>
      </c>
    </row>
    <row r="131" spans="1:5" ht="15">
      <c r="A131" s="242">
        <v>60711</v>
      </c>
      <c r="B131" s="254" t="s">
        <v>365</v>
      </c>
      <c r="C131" s="254">
        <v>200</v>
      </c>
      <c r="D131" s="254"/>
      <c r="E131" s="254">
        <v>100</v>
      </c>
    </row>
    <row r="132" spans="1:5" ht="15">
      <c r="A132" s="242">
        <v>60720</v>
      </c>
      <c r="B132" s="244" t="s">
        <v>238</v>
      </c>
      <c r="C132" s="244">
        <v>500</v>
      </c>
      <c r="D132" s="244"/>
      <c r="E132" s="244">
        <v>500</v>
      </c>
    </row>
    <row r="133" spans="1:5" ht="15">
      <c r="A133" s="242">
        <v>60721</v>
      </c>
      <c r="B133" s="244" t="s">
        <v>239</v>
      </c>
      <c r="C133" s="244">
        <v>150</v>
      </c>
      <c r="D133" s="244"/>
      <c r="E133" s="244">
        <v>150</v>
      </c>
    </row>
    <row r="134" spans="1:5" ht="15">
      <c r="A134" s="242">
        <v>60730</v>
      </c>
      <c r="B134" s="244" t="s">
        <v>240</v>
      </c>
      <c r="C134" s="244">
        <v>200</v>
      </c>
      <c r="D134" s="244">
        <v>111.09</v>
      </c>
      <c r="E134" s="244">
        <v>200</v>
      </c>
    </row>
    <row r="135" spans="1:5" ht="15">
      <c r="A135" s="242">
        <v>60731</v>
      </c>
      <c r="B135" s="244" t="s">
        <v>241</v>
      </c>
      <c r="C135" s="244">
        <v>350</v>
      </c>
      <c r="D135" s="244">
        <v>528.2</v>
      </c>
      <c r="E135" s="244">
        <v>200</v>
      </c>
    </row>
    <row r="136" spans="1:5" ht="15">
      <c r="A136" s="242">
        <v>60732</v>
      </c>
      <c r="B136" s="244" t="s">
        <v>347</v>
      </c>
      <c r="C136" s="244">
        <v>300</v>
      </c>
      <c r="D136" s="244">
        <v>122.53</v>
      </c>
      <c r="E136" s="244">
        <v>150</v>
      </c>
    </row>
    <row r="137" spans="1:5" ht="15">
      <c r="A137" s="242">
        <v>60733</v>
      </c>
      <c r="B137" s="244" t="s">
        <v>348</v>
      </c>
      <c r="C137" s="244">
        <v>150</v>
      </c>
      <c r="D137" s="244">
        <v>134.38</v>
      </c>
      <c r="E137" s="244">
        <v>100</v>
      </c>
    </row>
    <row r="138" spans="1:5" ht="15">
      <c r="A138" s="242">
        <v>60740</v>
      </c>
      <c r="B138" s="244" t="s">
        <v>242</v>
      </c>
      <c r="C138" s="244">
        <v>150</v>
      </c>
      <c r="D138" s="244">
        <v>54.66</v>
      </c>
      <c r="E138" s="244">
        <v>150</v>
      </c>
    </row>
    <row r="139" spans="1:5" ht="15">
      <c r="A139" s="242">
        <v>60741</v>
      </c>
      <c r="B139" s="244" t="s">
        <v>243</v>
      </c>
      <c r="C139" s="244">
        <v>500</v>
      </c>
      <c r="D139" s="244"/>
      <c r="E139" s="244">
        <v>500</v>
      </c>
    </row>
    <row r="140" spans="1:5" ht="15">
      <c r="A140" s="242">
        <v>60750</v>
      </c>
      <c r="B140" s="244" t="s">
        <v>244</v>
      </c>
      <c r="C140" s="244">
        <v>50</v>
      </c>
      <c r="D140" s="244">
        <v>17.99</v>
      </c>
      <c r="E140" s="244">
        <v>50</v>
      </c>
    </row>
    <row r="141" spans="1:5" ht="15">
      <c r="A141" s="242">
        <v>60751</v>
      </c>
      <c r="B141" s="244" t="s">
        <v>245</v>
      </c>
      <c r="C141" s="244">
        <v>3500</v>
      </c>
      <c r="D141" s="244">
        <v>465.59</v>
      </c>
      <c r="E141" s="244">
        <v>3500</v>
      </c>
    </row>
    <row r="142" spans="1:5" ht="15">
      <c r="A142" s="242">
        <v>60752</v>
      </c>
      <c r="B142" s="244" t="s">
        <v>349</v>
      </c>
      <c r="C142" s="244">
        <v>500</v>
      </c>
      <c r="D142" s="244">
        <v>535.29</v>
      </c>
      <c r="E142" s="244">
        <v>200</v>
      </c>
    </row>
    <row r="143" spans="1:5" ht="15">
      <c r="A143" s="242">
        <v>60753</v>
      </c>
      <c r="B143" s="244" t="s">
        <v>350</v>
      </c>
      <c r="C143" s="244">
        <v>500</v>
      </c>
      <c r="D143" s="244">
        <v>438.34</v>
      </c>
      <c r="E143" s="244">
        <v>200</v>
      </c>
    </row>
    <row r="144" spans="1:5" ht="15">
      <c r="A144" s="242">
        <v>60760</v>
      </c>
      <c r="B144" s="244" t="s">
        <v>246</v>
      </c>
      <c r="C144" s="244">
        <v>250</v>
      </c>
      <c r="D144" s="244">
        <v>247.24</v>
      </c>
      <c r="E144" s="244">
        <v>125</v>
      </c>
    </row>
    <row r="145" spans="1:5" ht="15">
      <c r="A145" s="242">
        <v>60761</v>
      </c>
      <c r="B145" s="244" t="s">
        <v>247</v>
      </c>
      <c r="C145" s="244">
        <v>125</v>
      </c>
      <c r="D145" s="244"/>
      <c r="E145" s="244">
        <v>125</v>
      </c>
    </row>
    <row r="146" spans="1:5" ht="15">
      <c r="A146" s="242">
        <v>60800</v>
      </c>
      <c r="B146" s="244" t="s">
        <v>149</v>
      </c>
      <c r="C146" s="244">
        <v>8500</v>
      </c>
      <c r="D146" s="244">
        <v>5607.13</v>
      </c>
      <c r="E146" s="244">
        <v>8500</v>
      </c>
    </row>
    <row r="147" spans="1:5" ht="15">
      <c r="A147" s="242">
        <v>61020</v>
      </c>
      <c r="B147" s="244" t="s">
        <v>249</v>
      </c>
      <c r="C147" s="244">
        <v>2900</v>
      </c>
      <c r="D147" s="244">
        <v>995.25</v>
      </c>
      <c r="E147" s="244">
        <v>2900</v>
      </c>
    </row>
    <row r="148" spans="1:5" ht="15">
      <c r="A148" s="242">
        <v>61100</v>
      </c>
      <c r="B148" s="244" t="s">
        <v>151</v>
      </c>
      <c r="C148" s="244">
        <v>1500</v>
      </c>
      <c r="D148" s="244">
        <v>1298.58</v>
      </c>
      <c r="E148" s="244">
        <v>2000</v>
      </c>
    </row>
    <row r="149" spans="1:5" ht="15">
      <c r="A149" s="242">
        <v>61101</v>
      </c>
      <c r="B149" s="244" t="s">
        <v>264</v>
      </c>
      <c r="C149" s="244">
        <v>64247.21</v>
      </c>
      <c r="D149" s="244">
        <v>3584.17</v>
      </c>
      <c r="E149" s="244">
        <v>3600</v>
      </c>
    </row>
    <row r="150" spans="1:5" ht="15">
      <c r="A150" s="242">
        <v>61410</v>
      </c>
      <c r="B150" s="244" t="s">
        <v>250</v>
      </c>
      <c r="C150" s="244">
        <v>1000</v>
      </c>
      <c r="D150" s="244">
        <v>1285.57</v>
      </c>
      <c r="E150" s="244">
        <v>1000</v>
      </c>
    </row>
    <row r="151" spans="1:5" ht="15">
      <c r="A151" s="242">
        <v>61420</v>
      </c>
      <c r="B151" s="244" t="s">
        <v>305</v>
      </c>
      <c r="C151" s="244">
        <v>2700</v>
      </c>
      <c r="D151" s="244">
        <v>2607.57</v>
      </c>
      <c r="E151" s="244">
        <v>2700</v>
      </c>
    </row>
    <row r="152" spans="1:5" ht="15">
      <c r="A152" s="242">
        <v>61500</v>
      </c>
      <c r="B152" s="244" t="s">
        <v>153</v>
      </c>
      <c r="C152" s="245"/>
      <c r="D152" s="244"/>
      <c r="E152" s="244"/>
    </row>
    <row r="153" spans="1:5" ht="15">
      <c r="A153" s="242">
        <v>61700</v>
      </c>
      <c r="B153" s="244" t="s">
        <v>154</v>
      </c>
      <c r="C153" s="244"/>
      <c r="D153" s="244"/>
      <c r="E153" s="244">
        <v>250</v>
      </c>
    </row>
    <row r="154" spans="1:5" ht="15">
      <c r="A154" s="242">
        <v>61710</v>
      </c>
      <c r="B154" s="244" t="s">
        <v>266</v>
      </c>
      <c r="C154" s="244"/>
      <c r="D154" s="244"/>
      <c r="E154" s="244"/>
    </row>
    <row r="155" spans="1:5" ht="15">
      <c r="A155" s="242">
        <v>61800</v>
      </c>
      <c r="B155" s="244" t="s">
        <v>363</v>
      </c>
      <c r="C155" s="244"/>
      <c r="D155" s="244">
        <v>69.01</v>
      </c>
      <c r="E155" s="244">
        <v>250</v>
      </c>
    </row>
    <row r="156" spans="1:5" ht="15">
      <c r="A156" s="242">
        <v>61810</v>
      </c>
      <c r="B156" s="244" t="s">
        <v>267</v>
      </c>
      <c r="C156" s="244"/>
      <c r="D156" s="244"/>
      <c r="E156" s="244">
        <v>250</v>
      </c>
    </row>
    <row r="157" spans="1:5" ht="15">
      <c r="A157" s="242">
        <v>61900</v>
      </c>
      <c r="B157" s="244" t="s">
        <v>278</v>
      </c>
      <c r="C157" s="245"/>
      <c r="D157" s="244"/>
      <c r="E157" s="244"/>
    </row>
    <row r="158" spans="1:5" ht="15">
      <c r="A158" s="242">
        <v>61910</v>
      </c>
      <c r="B158" s="244" t="s">
        <v>269</v>
      </c>
      <c r="C158" s="244"/>
      <c r="D158" s="244">
        <v>251.65</v>
      </c>
      <c r="E158" s="244">
        <v>250</v>
      </c>
    </row>
    <row r="159" spans="1:5" ht="15">
      <c r="A159" s="242">
        <v>61980</v>
      </c>
      <c r="B159" s="244" t="s">
        <v>275</v>
      </c>
      <c r="C159" s="244"/>
      <c r="D159" s="244">
        <v>70.55</v>
      </c>
      <c r="E159" s="244">
        <v>250</v>
      </c>
    </row>
    <row r="160" spans="1:5" ht="15">
      <c r="A160" s="242">
        <v>64300</v>
      </c>
      <c r="B160" s="242" t="s">
        <v>162</v>
      </c>
      <c r="C160" s="244">
        <v>4000</v>
      </c>
      <c r="D160" s="244"/>
      <c r="E160" s="244"/>
    </row>
    <row r="161" spans="1:5" ht="15">
      <c r="A161" s="242">
        <v>61990</v>
      </c>
      <c r="B161" s="244" t="s">
        <v>340</v>
      </c>
      <c r="C161" s="244"/>
      <c r="D161" s="244"/>
      <c r="E161" s="244"/>
    </row>
    <row r="162" spans="1:5" ht="15">
      <c r="A162" s="242" t="s">
        <v>280</v>
      </c>
      <c r="B162" s="247"/>
      <c r="C162" s="247">
        <f>SUM(C112:C161)</f>
        <v>410331.28</v>
      </c>
      <c r="D162" s="247">
        <f>SUM(D112:D161)</f>
        <v>274533.11</v>
      </c>
      <c r="E162" s="247">
        <f>SUM(E112:E161)</f>
        <v>346211.56</v>
      </c>
    </row>
    <row r="163" spans="1:5" ht="15">
      <c r="A163" s="242"/>
      <c r="B163" s="244"/>
      <c r="C163" s="244"/>
      <c r="D163" s="244"/>
      <c r="E163" s="244"/>
    </row>
    <row r="164" spans="1:5" ht="15">
      <c r="A164" s="240"/>
      <c r="B164" s="246"/>
      <c r="C164" s="246"/>
      <c r="D164" s="246"/>
      <c r="E164" s="246"/>
    </row>
    <row r="165" spans="1:5" ht="15">
      <c r="A165" s="242" t="s">
        <v>110</v>
      </c>
      <c r="B165" s="244"/>
      <c r="C165" s="244"/>
      <c r="D165" s="244"/>
      <c r="E165" s="244"/>
    </row>
    <row r="166" spans="1:5" ht="15">
      <c r="A166" s="242" t="s">
        <v>155</v>
      </c>
      <c r="B166" s="244"/>
      <c r="C166" s="244"/>
      <c r="D166" s="244"/>
      <c r="E166" s="244"/>
    </row>
    <row r="167" spans="1:5" ht="15">
      <c r="A167" s="242"/>
      <c r="B167" s="244"/>
      <c r="C167" s="244"/>
      <c r="D167" s="244"/>
      <c r="E167" s="244"/>
    </row>
    <row r="168" spans="1:5" ht="15">
      <c r="A168" s="242">
        <v>62100</v>
      </c>
      <c r="B168" s="244" t="s">
        <v>156</v>
      </c>
      <c r="C168" s="244">
        <v>85510</v>
      </c>
      <c r="D168" s="244">
        <v>64651.23</v>
      </c>
      <c r="E168" s="244">
        <v>82000</v>
      </c>
    </row>
    <row r="169" spans="1:5" ht="15">
      <c r="A169" s="242">
        <v>62200</v>
      </c>
      <c r="B169" s="244" t="s">
        <v>157</v>
      </c>
      <c r="C169" s="244">
        <v>25150</v>
      </c>
      <c r="D169" s="244">
        <v>17481.45</v>
      </c>
      <c r="E169" s="244">
        <v>25000</v>
      </c>
    </row>
    <row r="170" spans="1:5" ht="15">
      <c r="A170" s="242">
        <v>62210</v>
      </c>
      <c r="B170" s="244" t="s">
        <v>270</v>
      </c>
      <c r="C170" s="244">
        <v>11000</v>
      </c>
      <c r="D170" s="244">
        <v>7151.87</v>
      </c>
      <c r="E170" s="244">
        <v>12000</v>
      </c>
    </row>
    <row r="171" spans="1:5" ht="15">
      <c r="A171" s="242">
        <v>62600</v>
      </c>
      <c r="B171" s="244" t="s">
        <v>158</v>
      </c>
      <c r="C171" s="244">
        <v>64900</v>
      </c>
      <c r="D171" s="244">
        <v>47839.68</v>
      </c>
      <c r="E171" s="244">
        <v>65000</v>
      </c>
    </row>
    <row r="172" spans="1:5" ht="15">
      <c r="A172" s="242">
        <v>62610</v>
      </c>
      <c r="B172" s="244" t="s">
        <v>271</v>
      </c>
      <c r="C172" s="244">
        <v>18600</v>
      </c>
      <c r="D172" s="244">
        <v>14600.08</v>
      </c>
      <c r="E172" s="244">
        <v>15500</v>
      </c>
    </row>
    <row r="173" spans="1:5" ht="15">
      <c r="A173" s="242"/>
      <c r="B173" s="244"/>
      <c r="C173" s="244"/>
      <c r="D173" s="244"/>
      <c r="E173" s="244"/>
    </row>
    <row r="174" spans="1:5" ht="15">
      <c r="A174" s="242" t="s">
        <v>281</v>
      </c>
      <c r="B174" s="247"/>
      <c r="C174" s="247">
        <f>SUM(C168:C173)</f>
        <v>205160</v>
      </c>
      <c r="D174" s="247">
        <f>SUM(D168:D173)</f>
        <v>151724.31</v>
      </c>
      <c r="E174" s="247">
        <f>SUM(E168:E173)</f>
        <v>199500</v>
      </c>
    </row>
    <row r="175" spans="1:5" ht="15">
      <c r="A175" s="242"/>
      <c r="B175" s="244"/>
      <c r="C175" s="244"/>
      <c r="D175" s="244"/>
      <c r="E175" s="244"/>
    </row>
    <row r="176" spans="1:5" ht="15">
      <c r="A176" s="242"/>
      <c r="B176" s="244"/>
      <c r="C176" s="244"/>
      <c r="D176" s="244"/>
      <c r="E176" s="244"/>
    </row>
    <row r="177" spans="1:5" ht="15">
      <c r="A177" s="242" t="s">
        <v>110</v>
      </c>
      <c r="B177" s="244"/>
      <c r="C177" s="244"/>
      <c r="D177" s="244"/>
      <c r="E177" s="244"/>
    </row>
    <row r="178" spans="1:5" ht="15">
      <c r="A178" s="242" t="s">
        <v>159</v>
      </c>
      <c r="B178" s="244"/>
      <c r="C178" s="244"/>
      <c r="D178" s="244"/>
      <c r="E178" s="244"/>
    </row>
    <row r="179" spans="1:5" ht="15">
      <c r="A179" s="242"/>
      <c r="B179" s="244"/>
      <c r="C179" s="244"/>
      <c r="D179" s="244"/>
      <c r="E179" s="244"/>
    </row>
    <row r="180" spans="1:5" ht="15">
      <c r="A180" s="242">
        <v>63000</v>
      </c>
      <c r="B180" s="244" t="s">
        <v>224</v>
      </c>
      <c r="C180" s="244"/>
      <c r="D180" s="244">
        <v>88.2</v>
      </c>
      <c r="E180" s="244"/>
    </row>
    <row r="181" spans="1:5" ht="15">
      <c r="A181" s="242">
        <v>63100</v>
      </c>
      <c r="B181" s="244" t="s">
        <v>160</v>
      </c>
      <c r="C181" s="244"/>
      <c r="D181" s="244"/>
      <c r="E181" s="244"/>
    </row>
    <row r="182" spans="1:5" ht="15">
      <c r="A182" s="242">
        <v>63110</v>
      </c>
      <c r="B182" s="244" t="s">
        <v>161</v>
      </c>
      <c r="C182" s="244"/>
      <c r="D182" s="244"/>
      <c r="E182" s="244"/>
    </row>
    <row r="183" spans="1:5" ht="15">
      <c r="A183" s="242">
        <v>63200</v>
      </c>
      <c r="B183" s="244" t="s">
        <v>225</v>
      </c>
      <c r="C183" s="244">
        <v>40000</v>
      </c>
      <c r="D183" s="244">
        <v>24111.61</v>
      </c>
      <c r="E183" s="244">
        <v>40000</v>
      </c>
    </row>
    <row r="184" spans="1:5" ht="15">
      <c r="A184" s="242">
        <v>63300</v>
      </c>
      <c r="B184" s="244" t="s">
        <v>251</v>
      </c>
      <c r="C184" s="244">
        <v>14500</v>
      </c>
      <c r="D184" s="244">
        <v>9928.32</v>
      </c>
      <c r="E184" s="244">
        <v>16000</v>
      </c>
    </row>
    <row r="185" spans="1:5" ht="15">
      <c r="A185" s="242">
        <v>63350</v>
      </c>
      <c r="B185" s="244" t="s">
        <v>351</v>
      </c>
      <c r="C185" s="244"/>
      <c r="D185" s="244"/>
      <c r="E185" s="244"/>
    </row>
    <row r="186" spans="1:5" ht="15">
      <c r="A186" s="242">
        <v>63400</v>
      </c>
      <c r="B186" s="244" t="s">
        <v>252</v>
      </c>
      <c r="C186" s="244">
        <v>1000</v>
      </c>
      <c r="D186" s="244">
        <v>4431.16</v>
      </c>
      <c r="E186" s="244">
        <v>750</v>
      </c>
    </row>
    <row r="187" spans="1:5" ht="15">
      <c r="A187" s="242"/>
      <c r="B187" s="244"/>
      <c r="C187" s="244"/>
      <c r="D187" s="244"/>
      <c r="E187" s="244"/>
    </row>
    <row r="188" spans="1:5" ht="15">
      <c r="A188" s="242" t="s">
        <v>282</v>
      </c>
      <c r="B188" s="247"/>
      <c r="C188" s="247">
        <f>SUM(C180:C187)</f>
        <v>55500</v>
      </c>
      <c r="D188" s="247">
        <f>SUM(D180:D187)</f>
        <v>38559.29000000001</v>
      </c>
      <c r="E188" s="247">
        <f>SUM(E180:E187)</f>
        <v>56750</v>
      </c>
    </row>
    <row r="189" spans="1:5" ht="15">
      <c r="A189" s="242"/>
      <c r="B189" s="242"/>
      <c r="C189" s="242"/>
      <c r="D189" s="244"/>
      <c r="E189" s="242"/>
    </row>
    <row r="190" spans="1:5" ht="15">
      <c r="A190" s="240"/>
      <c r="B190" s="240"/>
      <c r="C190" s="240"/>
      <c r="D190" s="246"/>
      <c r="E190" s="240"/>
    </row>
    <row r="191" spans="1:5" ht="15">
      <c r="A191" s="242" t="s">
        <v>110</v>
      </c>
      <c r="B191" s="242"/>
      <c r="C191" s="242"/>
      <c r="D191" s="244"/>
      <c r="E191" s="242"/>
    </row>
    <row r="192" spans="1:5" ht="15">
      <c r="A192" s="242" t="s">
        <v>372</v>
      </c>
      <c r="B192" s="242"/>
      <c r="C192" s="242"/>
      <c r="D192" s="244"/>
      <c r="E192" s="242" t="s">
        <v>353</v>
      </c>
    </row>
    <row r="193" spans="1:5" ht="15">
      <c r="A193" s="256" t="s">
        <v>306</v>
      </c>
      <c r="B193" s="256" t="s">
        <v>307</v>
      </c>
      <c r="C193" s="242"/>
      <c r="D193" s="244"/>
      <c r="E193" s="242"/>
    </row>
    <row r="194" spans="1:5" ht="15">
      <c r="A194" s="256">
        <v>64300</v>
      </c>
      <c r="B194" s="256" t="s">
        <v>162</v>
      </c>
      <c r="C194" s="244"/>
      <c r="D194" s="244">
        <v>3197</v>
      </c>
      <c r="E194" s="244">
        <v>4500</v>
      </c>
    </row>
    <row r="195" spans="1:5" ht="15">
      <c r="A195" s="256">
        <v>64310</v>
      </c>
      <c r="B195" s="256" t="s">
        <v>328</v>
      </c>
      <c r="C195" s="244"/>
      <c r="D195" s="244"/>
      <c r="E195" s="244"/>
    </row>
    <row r="196" spans="1:5" ht="15">
      <c r="A196" s="256">
        <v>64400</v>
      </c>
      <c r="B196" s="256" t="s">
        <v>366</v>
      </c>
      <c r="C196" s="244"/>
      <c r="D196" s="244"/>
      <c r="E196" s="244"/>
    </row>
    <row r="197" spans="1:5" ht="15">
      <c r="A197" s="256">
        <v>64500</v>
      </c>
      <c r="B197" s="256" t="s">
        <v>256</v>
      </c>
      <c r="C197" s="244"/>
      <c r="D197" s="244">
        <v>161.57</v>
      </c>
      <c r="E197" s="244">
        <v>600</v>
      </c>
    </row>
    <row r="198" spans="1:5" ht="15">
      <c r="A198" s="256">
        <v>64600</v>
      </c>
      <c r="B198" s="256" t="s">
        <v>367</v>
      </c>
      <c r="C198" s="244"/>
      <c r="D198" s="244">
        <v>711.93</v>
      </c>
      <c r="E198" s="244">
        <v>10400</v>
      </c>
    </row>
    <row r="199" spans="1:5" ht="15">
      <c r="A199" s="256">
        <v>64610</v>
      </c>
      <c r="B199" s="256" t="s">
        <v>272</v>
      </c>
      <c r="C199" s="244"/>
      <c r="D199" s="244">
        <v>1232.5</v>
      </c>
      <c r="E199" s="244">
        <v>1000</v>
      </c>
    </row>
    <row r="200" spans="1:5" ht="15">
      <c r="A200" s="256">
        <v>64620</v>
      </c>
      <c r="B200" s="256" t="s">
        <v>329</v>
      </c>
      <c r="C200" s="244"/>
      <c r="D200" s="244">
        <v>914.31</v>
      </c>
      <c r="E200" s="244"/>
    </row>
    <row r="201" spans="1:5" ht="15">
      <c r="A201" s="256">
        <v>64630</v>
      </c>
      <c r="B201" s="256" t="s">
        <v>273</v>
      </c>
      <c r="C201" s="244"/>
      <c r="D201" s="244">
        <v>329.72</v>
      </c>
      <c r="E201" s="244">
        <v>400</v>
      </c>
    </row>
    <row r="202" spans="1:5" ht="15">
      <c r="A202" s="256">
        <v>64640</v>
      </c>
      <c r="B202" s="256" t="s">
        <v>331</v>
      </c>
      <c r="C202" s="244"/>
      <c r="D202" s="244">
        <v>271.14</v>
      </c>
      <c r="E202" s="244">
        <v>435</v>
      </c>
    </row>
    <row r="203" spans="1:5" ht="15">
      <c r="A203" s="256">
        <v>64650</v>
      </c>
      <c r="B203" s="256" t="s">
        <v>332</v>
      </c>
      <c r="C203" s="244"/>
      <c r="D203" s="244">
        <v>983.29</v>
      </c>
      <c r="E203" s="244">
        <v>1500</v>
      </c>
    </row>
    <row r="204" spans="1:5" ht="15">
      <c r="A204" s="256">
        <v>64660</v>
      </c>
      <c r="B204" s="257" t="s">
        <v>333</v>
      </c>
      <c r="C204" s="254"/>
      <c r="D204" s="254">
        <v>1669</v>
      </c>
      <c r="E204" s="254">
        <v>3000</v>
      </c>
    </row>
    <row r="205" spans="1:5" ht="15">
      <c r="A205" s="256">
        <v>64700</v>
      </c>
      <c r="B205" s="256" t="s">
        <v>323</v>
      </c>
      <c r="C205" s="244"/>
      <c r="D205" s="244">
        <v>1269.21</v>
      </c>
      <c r="E205" s="244">
        <v>1500</v>
      </c>
    </row>
    <row r="206" spans="1:5" ht="15">
      <c r="A206" s="256">
        <v>64800</v>
      </c>
      <c r="B206" s="256" t="s">
        <v>330</v>
      </c>
      <c r="C206" s="244"/>
      <c r="D206" s="244"/>
      <c r="E206" s="244"/>
    </row>
    <row r="207" spans="1:5" ht="15">
      <c r="A207" s="256">
        <v>64900</v>
      </c>
      <c r="B207" s="256" t="s">
        <v>274</v>
      </c>
      <c r="C207" s="244"/>
      <c r="D207" s="244"/>
      <c r="E207" s="244"/>
    </row>
    <row r="208" spans="1:5" ht="15">
      <c r="A208" s="242" t="s">
        <v>283</v>
      </c>
      <c r="B208" s="241"/>
      <c r="C208" s="247">
        <f>SUM(C193:C207)</f>
        <v>0</v>
      </c>
      <c r="D208" s="247">
        <f>SUM(D193:D207)</f>
        <v>10739.669999999998</v>
      </c>
      <c r="E208" s="247">
        <f>SUM(E193:E207)</f>
        <v>23335</v>
      </c>
    </row>
    <row r="209" spans="1:5" ht="15">
      <c r="A209" s="242"/>
      <c r="B209" s="242"/>
      <c r="C209" s="242"/>
      <c r="D209" s="244"/>
      <c r="E209" s="242"/>
    </row>
    <row r="210" spans="1:5" ht="15">
      <c r="A210" s="240"/>
      <c r="B210" s="240"/>
      <c r="C210" s="240"/>
      <c r="D210" s="246"/>
      <c r="E210" s="240"/>
    </row>
    <row r="211" spans="1:5" ht="15">
      <c r="A211" s="242" t="s">
        <v>110</v>
      </c>
      <c r="B211" s="242"/>
      <c r="C211" s="242"/>
      <c r="D211" s="244"/>
      <c r="E211" s="242"/>
    </row>
    <row r="212" spans="1:5" ht="15">
      <c r="A212" s="242" t="s">
        <v>163</v>
      </c>
      <c r="B212" s="242"/>
      <c r="C212" s="242" t="s">
        <v>355</v>
      </c>
      <c r="D212" s="244" t="s">
        <v>354</v>
      </c>
      <c r="E212" s="242" t="s">
        <v>353</v>
      </c>
    </row>
    <row r="213" spans="1:5" ht="15">
      <c r="A213" s="242"/>
      <c r="B213" s="242"/>
      <c r="C213" s="242"/>
      <c r="D213" s="244"/>
      <c r="E213" s="242"/>
    </row>
    <row r="214" spans="1:5" ht="15">
      <c r="A214" s="242">
        <v>64600</v>
      </c>
      <c r="B214" s="242" t="s">
        <v>377</v>
      </c>
      <c r="C214" s="244">
        <v>9200</v>
      </c>
      <c r="D214" s="244"/>
      <c r="E214" s="242"/>
    </row>
    <row r="215" spans="1:5" ht="15">
      <c r="A215" s="242">
        <v>65700</v>
      </c>
      <c r="B215" s="242" t="s">
        <v>276</v>
      </c>
      <c r="C215" s="244">
        <v>23000</v>
      </c>
      <c r="D215" s="244">
        <v>89825.42</v>
      </c>
      <c r="E215" s="244">
        <v>92400</v>
      </c>
    </row>
    <row r="216" spans="1:5" ht="15">
      <c r="A216" s="242">
        <v>65800</v>
      </c>
      <c r="B216" s="242" t="s">
        <v>164</v>
      </c>
      <c r="C216" s="244">
        <v>13800</v>
      </c>
      <c r="D216" s="244">
        <v>9437.5</v>
      </c>
      <c r="E216" s="244">
        <v>17000</v>
      </c>
    </row>
    <row r="217" spans="1:5" ht="15">
      <c r="A217" s="242">
        <v>65830</v>
      </c>
      <c r="B217" s="242" t="s">
        <v>277</v>
      </c>
      <c r="C217" s="244"/>
      <c r="D217" s="244"/>
      <c r="E217" s="244"/>
    </row>
    <row r="218" spans="1:5" ht="15">
      <c r="A218" s="242">
        <v>65900</v>
      </c>
      <c r="B218" s="242" t="s">
        <v>165</v>
      </c>
      <c r="C218" s="244">
        <v>1000</v>
      </c>
      <c r="D218" s="244"/>
      <c r="E218" s="244"/>
    </row>
    <row r="219" spans="1:5" ht="15">
      <c r="A219" s="242">
        <v>65910</v>
      </c>
      <c r="B219" s="242" t="s">
        <v>253</v>
      </c>
      <c r="C219" s="244">
        <v>0</v>
      </c>
      <c r="D219" s="244"/>
      <c r="E219" s="244"/>
    </row>
    <row r="220" spans="1:5" ht="15">
      <c r="A220" s="242">
        <v>65920</v>
      </c>
      <c r="B220" s="242" t="s">
        <v>254</v>
      </c>
      <c r="C220" s="244">
        <v>0</v>
      </c>
      <c r="D220" s="244"/>
      <c r="E220" s="244"/>
    </row>
    <row r="221" spans="1:5" ht="15">
      <c r="A221" s="242">
        <v>65930</v>
      </c>
      <c r="B221" s="242" t="s">
        <v>255</v>
      </c>
      <c r="C221" s="244">
        <v>0</v>
      </c>
      <c r="D221" s="244"/>
      <c r="E221" s="244"/>
    </row>
    <row r="222" spans="1:5" ht="15">
      <c r="A222" s="242">
        <v>66100</v>
      </c>
      <c r="B222" s="242" t="s">
        <v>336</v>
      </c>
      <c r="C222" s="244">
        <v>0</v>
      </c>
      <c r="D222" s="244"/>
      <c r="E222" s="244"/>
    </row>
    <row r="223" spans="1:5" ht="15">
      <c r="A223" s="242">
        <v>66500</v>
      </c>
      <c r="B223" s="242" t="s">
        <v>218</v>
      </c>
      <c r="C223" s="244">
        <v>0</v>
      </c>
      <c r="D223" s="244"/>
      <c r="E223" s="244"/>
    </row>
    <row r="224" spans="1:5" ht="15">
      <c r="A224" s="242">
        <v>66600</v>
      </c>
      <c r="B224" s="242" t="s">
        <v>166</v>
      </c>
      <c r="C224" s="244">
        <v>0</v>
      </c>
      <c r="D224" s="244"/>
      <c r="E224" s="244"/>
    </row>
    <row r="225" spans="1:5" ht="15">
      <c r="A225" s="242">
        <v>66700</v>
      </c>
      <c r="B225" s="242" t="s">
        <v>167</v>
      </c>
      <c r="C225" s="244">
        <v>0</v>
      </c>
      <c r="D225" s="244"/>
      <c r="E225" s="244"/>
    </row>
    <row r="226" spans="1:5" ht="15">
      <c r="A226" s="242">
        <v>66800</v>
      </c>
      <c r="B226" s="242" t="s">
        <v>168</v>
      </c>
      <c r="C226" s="244">
        <v>0</v>
      </c>
      <c r="D226" s="244"/>
      <c r="E226" s="244"/>
    </row>
    <row r="227" spans="1:5" ht="15">
      <c r="A227" s="242" t="s">
        <v>308</v>
      </c>
      <c r="B227" s="242" t="s">
        <v>309</v>
      </c>
      <c r="C227" s="244">
        <v>0</v>
      </c>
      <c r="D227" s="244"/>
      <c r="E227" s="244"/>
    </row>
    <row r="228" spans="1:5" ht="15">
      <c r="A228" s="242">
        <v>71010</v>
      </c>
      <c r="B228" s="242" t="s">
        <v>345</v>
      </c>
      <c r="C228" s="244">
        <v>0</v>
      </c>
      <c r="D228" s="244"/>
      <c r="E228" s="244"/>
    </row>
    <row r="229" spans="1:5" ht="15">
      <c r="A229" s="242" t="s">
        <v>310</v>
      </c>
      <c r="B229" s="242" t="s">
        <v>311</v>
      </c>
      <c r="C229" s="244">
        <v>0</v>
      </c>
      <c r="D229" s="244"/>
      <c r="E229" s="244"/>
    </row>
    <row r="230" spans="1:5" ht="15">
      <c r="A230" s="242" t="s">
        <v>312</v>
      </c>
      <c r="B230" s="242" t="s">
        <v>313</v>
      </c>
      <c r="C230" s="244">
        <v>0</v>
      </c>
      <c r="D230" s="244"/>
      <c r="E230" s="244"/>
    </row>
    <row r="231" spans="1:5" ht="15">
      <c r="A231" s="242" t="s">
        <v>321</v>
      </c>
      <c r="B231" s="242" t="s">
        <v>322</v>
      </c>
      <c r="C231" s="244">
        <v>0</v>
      </c>
      <c r="D231" s="244"/>
      <c r="E231" s="244"/>
    </row>
    <row r="232" spans="1:5" ht="15">
      <c r="A232" s="242" t="s">
        <v>314</v>
      </c>
      <c r="B232" s="242" t="s">
        <v>315</v>
      </c>
      <c r="C232" s="244">
        <v>0</v>
      </c>
      <c r="D232" s="244"/>
      <c r="E232" s="244"/>
    </row>
    <row r="233" spans="1:5" ht="15">
      <c r="A233" s="242" t="s">
        <v>316</v>
      </c>
      <c r="B233" s="242" t="s">
        <v>317</v>
      </c>
      <c r="C233" s="244">
        <v>0</v>
      </c>
      <c r="D233" s="244"/>
      <c r="E233" s="244"/>
    </row>
    <row r="234" spans="1:5" ht="15">
      <c r="A234" s="242">
        <v>71510</v>
      </c>
      <c r="B234" s="242" t="s">
        <v>324</v>
      </c>
      <c r="C234" s="244">
        <v>0</v>
      </c>
      <c r="D234" s="244"/>
      <c r="E234" s="244"/>
    </row>
    <row r="235" spans="1:5" ht="15">
      <c r="A235" s="242">
        <v>80100</v>
      </c>
      <c r="B235" s="242" t="s">
        <v>325</v>
      </c>
      <c r="C235" s="244">
        <v>0</v>
      </c>
      <c r="D235" s="244"/>
      <c r="E235" s="244"/>
    </row>
    <row r="236" spans="1:5" ht="15">
      <c r="A236" s="242">
        <v>80200</v>
      </c>
      <c r="B236" s="242" t="s">
        <v>326</v>
      </c>
      <c r="C236" s="244">
        <v>0</v>
      </c>
      <c r="D236" s="244"/>
      <c r="E236" s="244"/>
    </row>
    <row r="237" spans="1:5" ht="15">
      <c r="A237" s="242">
        <v>80300</v>
      </c>
      <c r="B237" s="242" t="s">
        <v>341</v>
      </c>
      <c r="C237" s="244">
        <v>0</v>
      </c>
      <c r="D237" s="244"/>
      <c r="E237" s="244"/>
    </row>
    <row r="238" spans="1:5" ht="15">
      <c r="A238" s="242">
        <v>80400</v>
      </c>
      <c r="B238" s="242" t="s">
        <v>342</v>
      </c>
      <c r="C238" s="244">
        <v>0</v>
      </c>
      <c r="D238" s="244"/>
      <c r="E238" s="244"/>
    </row>
    <row r="239" spans="1:5" ht="15">
      <c r="A239" s="242">
        <v>80500</v>
      </c>
      <c r="B239" s="242" t="s">
        <v>369</v>
      </c>
      <c r="C239" s="244">
        <v>0</v>
      </c>
      <c r="D239" s="244"/>
      <c r="E239" s="244"/>
    </row>
    <row r="240" spans="1:5" ht="15">
      <c r="A240" s="242">
        <v>80600</v>
      </c>
      <c r="B240" s="242" t="s">
        <v>343</v>
      </c>
      <c r="C240" s="244">
        <v>0</v>
      </c>
      <c r="D240" s="244"/>
      <c r="E240" s="244"/>
    </row>
    <row r="241" spans="1:5" ht="15">
      <c r="A241" s="242">
        <v>80700</v>
      </c>
      <c r="B241" s="242" t="s">
        <v>344</v>
      </c>
      <c r="C241" s="244">
        <v>0</v>
      </c>
      <c r="D241" s="244"/>
      <c r="E241" s="244"/>
    </row>
    <row r="242" spans="1:5" ht="15">
      <c r="A242" s="242">
        <v>81000</v>
      </c>
      <c r="B242" s="242" t="s">
        <v>368</v>
      </c>
      <c r="C242" s="244">
        <v>5034</v>
      </c>
      <c r="D242" s="244">
        <v>6012</v>
      </c>
      <c r="E242" s="244">
        <v>11046</v>
      </c>
    </row>
    <row r="243" spans="1:5" ht="15">
      <c r="A243" s="242">
        <v>81100</v>
      </c>
      <c r="B243" s="242" t="s">
        <v>360</v>
      </c>
      <c r="C243" s="244">
        <v>0</v>
      </c>
      <c r="D243" s="244"/>
      <c r="E243" s="244">
        <v>55000</v>
      </c>
    </row>
    <row r="244" spans="1:5" ht="15">
      <c r="A244" s="242">
        <v>81105</v>
      </c>
      <c r="B244" s="242" t="s">
        <v>371</v>
      </c>
      <c r="C244" s="244">
        <v>896</v>
      </c>
      <c r="D244" s="244"/>
      <c r="E244" s="244"/>
    </row>
    <row r="245" spans="1:5" ht="15">
      <c r="A245" s="242">
        <v>81200</v>
      </c>
      <c r="B245" s="242" t="s">
        <v>358</v>
      </c>
      <c r="C245" s="244">
        <v>0</v>
      </c>
      <c r="D245" s="244">
        <v>205474.33</v>
      </c>
      <c r="E245" s="244">
        <v>205535</v>
      </c>
    </row>
    <row r="246" spans="1:5" ht="15">
      <c r="A246" s="242" t="s">
        <v>284</v>
      </c>
      <c r="B246" s="241"/>
      <c r="C246" s="247">
        <f>SUM(C214:C245)</f>
        <v>52930</v>
      </c>
      <c r="D246" s="247">
        <f>SUM(D215:D245)</f>
        <v>310749.25</v>
      </c>
      <c r="E246" s="247">
        <f>SUM(E215:E245)</f>
        <v>380981</v>
      </c>
    </row>
    <row r="247" spans="1:5" ht="15">
      <c r="A247" s="242"/>
      <c r="B247" s="242"/>
      <c r="C247" s="242"/>
      <c r="D247" s="244"/>
      <c r="E247" s="242"/>
    </row>
    <row r="248" spans="1:5" ht="15">
      <c r="A248" s="240"/>
      <c r="B248" s="240"/>
      <c r="C248" s="240"/>
      <c r="D248" s="246"/>
      <c r="E248" s="240"/>
    </row>
    <row r="249" spans="1:5" ht="15">
      <c r="A249" s="243" t="s">
        <v>169</v>
      </c>
      <c r="B249" s="243"/>
      <c r="C249" s="250">
        <f>C246+C208+C188+C174+C162+C106+C59</f>
        <v>1271889.98</v>
      </c>
      <c r="D249" s="250">
        <f>D246+D208+D188+D174+D162+D106+D59</f>
        <v>1237101.4099999997</v>
      </c>
      <c r="E249" s="250">
        <f>E246+E208+E188+E174+E162+E106+E59</f>
        <v>1511134</v>
      </c>
    </row>
    <row r="250" spans="1:5" ht="15">
      <c r="A250" s="243" t="s">
        <v>339</v>
      </c>
      <c r="B250" s="243"/>
      <c r="C250" s="250">
        <v>1271889.98</v>
      </c>
      <c r="D250" s="250"/>
      <c r="E250" s="243"/>
    </row>
    <row r="251" spans="1:5" ht="15">
      <c r="A251" s="150" t="s">
        <v>375</v>
      </c>
      <c r="B251" s="150"/>
      <c r="C251" s="251">
        <f>C250-C249</f>
        <v>0</v>
      </c>
      <c r="D251" s="150"/>
      <c r="E251" s="150"/>
    </row>
    <row r="252" spans="1:5" ht="15">
      <c r="A252" s="150"/>
      <c r="B252" s="150"/>
      <c r="C252" s="150"/>
      <c r="D252" s="150"/>
      <c r="E252" s="150"/>
    </row>
    <row r="253" spans="1:5" ht="15">
      <c r="A253" s="150"/>
      <c r="B253" s="150"/>
      <c r="C253" s="150" t="s">
        <v>373</v>
      </c>
      <c r="D253" s="150"/>
      <c r="E253" s="15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 Artley</dc:creator>
  <cp:keywords/>
  <dc:description/>
  <cp:lastModifiedBy>Manager</cp:lastModifiedBy>
  <cp:lastPrinted>2023-05-18T19:03:42Z</cp:lastPrinted>
  <dcterms:created xsi:type="dcterms:W3CDTF">2011-03-18T15:12:56Z</dcterms:created>
  <dcterms:modified xsi:type="dcterms:W3CDTF">2023-05-26T13:48:27Z</dcterms:modified>
  <cp:category/>
  <cp:version/>
  <cp:contentType/>
  <cp:contentStatus/>
</cp:coreProperties>
</file>